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wdp" ContentType="image/vnd.ms-photo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 hidePivotFieldList="1"/>
  <bookViews>
    <workbookView windowWidth="18350" windowHeight="6830" tabRatio="735" firstSheet="5" activeTab="14"/>
  </bookViews>
  <sheets>
    <sheet name="W1" sheetId="49" state="hidden" r:id="rId1"/>
    <sheet name="Working File" sheetId="90" state="hidden" r:id="rId2"/>
    <sheet name="Draft" sheetId="99" state="hidden" r:id="rId3"/>
    <sheet name="Draft W-CO" sheetId="104" state="hidden" r:id="rId4"/>
    <sheet name="Project List (2023)" sheetId="106" state="hidden" r:id="rId5"/>
    <sheet name="APP (2)" sheetId="108" r:id="rId6"/>
    <sheet name="PPMP (2)" sheetId="107" r:id="rId7"/>
    <sheet name="POE BFP Kit KM450" sheetId="91" state="hidden" r:id="rId8"/>
    <sheet name="POE BFP Kit KM250" sheetId="92" state="hidden" r:id="rId9"/>
    <sheet name="POE BFP Kit M35" sheetId="93" state="hidden" r:id="rId10"/>
    <sheet name="POE SFS Combat Jump" sheetId="94" state="hidden" r:id="rId11"/>
    <sheet name="POE DMR" sheetId="89" state="hidden" r:id="rId12"/>
    <sheet name="POE Tires" sheetId="96" state="hidden" r:id="rId13"/>
    <sheet name="POE Batteries" sheetId="97" state="hidden" r:id="rId14"/>
    <sheet name="SPI" sheetId="130" r:id="rId15"/>
    <sheet name="POE Ammo Related Facilities" sheetId="113" state="hidden" r:id="rId16"/>
    <sheet name="POE Mattress Foam" sheetId="98" state="hidden" r:id="rId17"/>
    <sheet name="POE Cot Bed" sheetId="95" state="hidden" r:id="rId18"/>
    <sheet name="POE Oils for MAN Truck" sheetId="111" state="hidden" r:id="rId19"/>
    <sheet name="POE CSSR Equip Total" sheetId="100" state="hidden" r:id="rId20"/>
    <sheet name="List Tablewares" sheetId="126" state="hidden" r:id="rId21"/>
    <sheet name="POE Tablewares" sheetId="114" state="hidden" r:id="rId22"/>
    <sheet name="POE CSSR Equip W-CO" sheetId="102" state="hidden" r:id="rId23"/>
    <sheet name="POE WASAR Equip" sheetId="101" state="hidden" r:id="rId24"/>
    <sheet name="POE CSSR 2ID" sheetId="116" state="hidden" r:id="rId25"/>
    <sheet name="POE CSSR 7ID" sheetId="122" state="hidden" r:id="rId26"/>
    <sheet name="POE CSSR 5ID" sheetId="123" state="hidden" r:id="rId27"/>
    <sheet name="POE CSSR TRADOC" sheetId="124" state="hidden" r:id="rId28"/>
    <sheet name="POE CSSR HHSG" sheetId="125" state="hidden" r:id="rId29"/>
    <sheet name="POE WASAR 51EBde" sheetId="115" state="hidden" r:id="rId30"/>
    <sheet name="POE WASAR 2ID" sheetId="117" state="hidden" r:id="rId31"/>
    <sheet name="POE WASAR 7ID" sheetId="118" state="hidden" r:id="rId32"/>
    <sheet name="POE WASAR 5ID" sheetId="119" state="hidden" r:id="rId33"/>
    <sheet name="POE WASAR TRADOC" sheetId="120" state="hidden" r:id="rId34"/>
    <sheet name="POE WASAR HHSG" sheetId="121" state="hidden" r:id="rId35"/>
    <sheet name="POE WASAR Equip W-CO" sheetId="103" state="hidden" r:id="rId36"/>
    <sheet name="POE HADR CO Equip" sheetId="105" state="hidden" r:id="rId37"/>
    <sheet name="Project List" sheetId="44" state="hidden" r:id="rId38"/>
    <sheet name="UTM Bolt" sheetId="70" state="hidden" r:id="rId39"/>
    <sheet name="AAD" sheetId="65" state="hidden" r:id="rId40"/>
    <sheet name="Upgrade of ARs - GA" sheetId="67" state="hidden" r:id="rId41"/>
    <sheet name="POE Combat Reflex Sight" sheetId="64" state="hidden" r:id="rId42"/>
    <sheet name="POE Pistol and  AR (TIER 2)" sheetId="43" state="hidden" r:id="rId43"/>
  </sheets>
  <externalReferences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5" hidden="1">'APP (2)'!$A$11:$Q$18</definedName>
    <definedName name="_xlnm._FilterDatabase" localSheetId="6" hidden="1">'PPMP (2)'!#REF!</definedName>
    <definedName name="_xlnm._FilterDatabase" localSheetId="37" hidden="1">'Project List'!$B$3:$F$12</definedName>
    <definedName name="_xlnm._FilterDatabase" localSheetId="4" hidden="1">'Project List (2023)'!$B$3:$F$8</definedName>
    <definedName name="_Hlk65589557" localSheetId="39">AAD!#REF!</definedName>
    <definedName name="_Hlk65589557" localSheetId="40">'Upgrade of ARs - GA'!#REF!</definedName>
    <definedName name="_Hlk65589557" localSheetId="38">'UTM Bolt'!#REF!</definedName>
    <definedName name="Funded" localSheetId="41">'[1]DO NOT DELETE THE LINK'!$N$2:$N$3</definedName>
    <definedName name="Funded">'[2]DO NOT DELETE THE LINK'!$N$2:$N$3</definedName>
    <definedName name="NEW">[7]DD_Source!$A$2:$A$28</definedName>
    <definedName name="PAPS" localSheetId="41">'[3]DO NOT DELETE THE LINK'!$A:$A</definedName>
    <definedName name="PAPS">'[4]DO NOT DELETE THE LINK'!$A:$A</definedName>
    <definedName name="PASO" localSheetId="41">'[5]DO NOT DELETE THE LINK'!$D:$D</definedName>
    <definedName name="PASO">'[6]DO NOT DELETE THE LINK'!$D:$D</definedName>
    <definedName name="_xlnm.Print_Area" localSheetId="39">AAD!$A$1:$G$24</definedName>
    <definedName name="_xlnm.Print_Area" localSheetId="5">'APP (2)'!$A$1:$N$25</definedName>
    <definedName name="_xlnm.Print_Area" localSheetId="20">'List Tablewares'!$A$1:$F$44</definedName>
    <definedName name="_xlnm.Print_Area" localSheetId="15">'POE Ammo Related Facilities'!$A$1:$F$101</definedName>
    <definedName name="_xlnm.Print_Area" localSheetId="13">'POE Batteries'!$A$1:$E$18</definedName>
    <definedName name="_xlnm.Print_Area" localSheetId="8">'POE BFP Kit KM250'!$A$1:$E$45</definedName>
    <definedName name="_xlnm.Print_Area" localSheetId="7">'POE BFP Kit KM450'!$A$1:$E$45</definedName>
    <definedName name="_xlnm.Print_Area" localSheetId="9">'POE BFP Kit M35'!$A$1:$E$45</definedName>
    <definedName name="_xlnm.Print_Area" localSheetId="41">'POE Combat Reflex Sight'!$B$1:$F$20</definedName>
    <definedName name="_xlnm.Print_Area" localSheetId="17">'POE Cot Bed'!$A$1:$E$10</definedName>
    <definedName name="_xlnm.Print_Area" localSheetId="24">'POE CSSR 2ID'!$B$1:$F$53</definedName>
    <definedName name="_xlnm.Print_Area" localSheetId="26">'POE CSSR 5ID'!$B$1:$F$53</definedName>
    <definedName name="_xlnm.Print_Area" localSheetId="25">'POE CSSR 7ID'!$B$1:$F$53</definedName>
    <definedName name="_xlnm.Print_Area" localSheetId="19">'POE CSSR Equip Total'!$B$1:$F$53</definedName>
    <definedName name="_xlnm.Print_Area" localSheetId="22">'POE CSSR Equip W-CO'!$A$1:$E$62</definedName>
    <definedName name="_xlnm.Print_Area" localSheetId="28">'POE CSSR HHSG'!$B$1:$F$53</definedName>
    <definedName name="_xlnm.Print_Area" localSheetId="27">'POE CSSR TRADOC'!$B$1:$F$53</definedName>
    <definedName name="_xlnm.Print_Area" localSheetId="11">'POE DMR'!$A$1:$E$90</definedName>
    <definedName name="_xlnm.Print_Area" localSheetId="36">'POE HADR CO Equip'!$A$1:$E$27</definedName>
    <definedName name="_xlnm.Print_Area" localSheetId="16">'POE Mattress Foam'!$A$1:$E$10</definedName>
    <definedName name="_xlnm.Print_Area" localSheetId="18">'POE Oils for MAN Truck'!$A$1:$E$30</definedName>
    <definedName name="_xlnm.Print_Area" localSheetId="42">'POE Pistol and  AR (TIER 2)'!$A$1:$F$21</definedName>
    <definedName name="_xlnm.Print_Area" localSheetId="10">'POE SFS Combat Jump'!$A$1:$E$12</definedName>
    <definedName name="_xlnm.Print_Area" localSheetId="21">'POE Tablewares'!$A$1:$F$35</definedName>
    <definedName name="_xlnm.Print_Area" localSheetId="12">'POE Tires'!$A$1:$E$18</definedName>
    <definedName name="_xlnm.Print_Area" localSheetId="30">'POE WASAR 2ID'!$A$1:$E$31</definedName>
    <definedName name="_xlnm.Print_Area" localSheetId="29">'POE WASAR 51EBde'!$A$1:$E$31</definedName>
    <definedName name="_xlnm.Print_Area" localSheetId="32">'POE WASAR 5ID'!$A$1:$E$31</definedName>
    <definedName name="_xlnm.Print_Area" localSheetId="31">'POE WASAR 7ID'!$A$1:$E$31</definedName>
    <definedName name="_xlnm.Print_Area" localSheetId="23">'POE WASAR Equip'!$A$1:$E$31</definedName>
    <definedName name="_xlnm.Print_Area" localSheetId="35">'POE WASAR Equip W-CO'!$A$1:$E$34</definedName>
    <definedName name="_xlnm.Print_Area" localSheetId="34">'POE WASAR HHSG'!$A$1:$E$31</definedName>
    <definedName name="_xlnm.Print_Area" localSheetId="33">'POE WASAR TRADOC'!$A$1:$E$31</definedName>
    <definedName name="_xlnm.Print_Area" localSheetId="6">'PPMP (2)'!$C$1:$W$29</definedName>
    <definedName name="_xlnm.Print_Area" localSheetId="37">'Project List'!$A$1:$W$12</definedName>
    <definedName name="_xlnm.Print_Area" localSheetId="4">'Project List (2023)'!$A$1:$AH$8</definedName>
    <definedName name="_xlnm.Print_Area" localSheetId="40">'Upgrade of ARs - GA'!$A$1:$F$39</definedName>
    <definedName name="_xlnm.Print_Area" localSheetId="38">'UTM Bolt'!$A$1:$G$25</definedName>
    <definedName name="SEVEN" localSheetId="41">'[3]WORKSHOP NR1'!$J:$J</definedName>
    <definedName name="SEVEN">'[4]WORKSHOP NR1'!$J:$J</definedName>
  </definedNames>
  <calcPr calcId="144525"/>
</workbook>
</file>

<file path=xl/sharedStrings.xml><?xml version="1.0" encoding="utf-8"?>
<sst xmlns="http://schemas.openxmlformats.org/spreadsheetml/2006/main" count="2469" uniqueCount="723">
  <si>
    <t>PAPs 
(7th Level PAPs)</t>
  </si>
  <si>
    <t>TARGET</t>
  </si>
  <si>
    <t>Initial Cost Estimate per PAP</t>
  </si>
  <si>
    <t>Initial Budget Allocation</t>
  </si>
  <si>
    <t xml:space="preserve">Annual Cost </t>
  </si>
  <si>
    <t>Remarks</t>
  </si>
  <si>
    <t>Q1</t>
  </si>
  <si>
    <t>Q2</t>
  </si>
  <si>
    <t>Q3</t>
  </si>
  <si>
    <t>Q4</t>
  </si>
  <si>
    <t>RECAP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</si>
  <si>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</si>
  <si>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</si>
  <si>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</si>
  <si>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</si>
  <si>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</si>
  <si>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</si>
  <si>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</si>
  <si>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</si>
  <si>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</si>
  <si>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</si>
  <si>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</si>
  <si>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</si>
  <si>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Q1 </t>
  </si>
  <si>
    <t xml:space="preserve">Q2 </t>
  </si>
  <si>
    <t xml:space="preserve">Annual  </t>
  </si>
  <si>
    <t xml:space="preserve">Q4 </t>
  </si>
  <si>
    <t>Procurement of Ammunition</t>
  </si>
  <si>
    <t>MOOE</t>
  </si>
  <si>
    <t>Support to Commodity Managers (CCSR Management)</t>
  </si>
  <si>
    <t>Support to Commodity Managers (ASI)</t>
  </si>
  <si>
    <t>Support to Commodity Managers (AOMI)</t>
  </si>
  <si>
    <t>Support to Commodity Managers (Counter-pilferage measures)</t>
  </si>
  <si>
    <t>Repair and Maintenance of Firearms</t>
  </si>
  <si>
    <t>Repair and Maintenance of Howitzer</t>
  </si>
  <si>
    <t>Support to  Firearms and Ammunition (Functional Test and Evaluation)</t>
  </si>
  <si>
    <t>Repair and Maintenance EOD Mission Essential Equipment</t>
  </si>
  <si>
    <t>Repair and Maintenance CBRN Equipment</t>
  </si>
  <si>
    <t>Ammunition Storage</t>
  </si>
  <si>
    <t>TOTAL</t>
  </si>
  <si>
    <t>PROPOSED PROJECTS FOR THE RESIDUALS</t>
  </si>
  <si>
    <t>READY IMPLEMENTABLE</t>
  </si>
  <si>
    <t>PARTICULARS</t>
  </si>
  <si>
    <t>QTY</t>
  </si>
  <si>
    <t>Price</t>
  </si>
  <si>
    <t>Total Amount</t>
  </si>
  <si>
    <t>Market Research</t>
  </si>
  <si>
    <t>Tech Specs</t>
  </si>
  <si>
    <t>APP</t>
  </si>
  <si>
    <t>POE</t>
  </si>
  <si>
    <t>PMP</t>
  </si>
  <si>
    <t>Blast Protection Kits</t>
  </si>
  <si>
    <t>Truck, Troop Carrier, Medium, 2 1/2 Ton: M35</t>
  </si>
  <si>
    <t>Go for Releasing</t>
  </si>
  <si>
    <t>Truck,  2 1/2 Ton , Troop Carrier: KM250</t>
  </si>
  <si>
    <t>Truck, Troop Carrier, Light, 1 1/4 Ton: KM450</t>
  </si>
  <si>
    <t>Textbook for ACOCS</t>
  </si>
  <si>
    <t>SFS Jump Equipment</t>
  </si>
  <si>
    <t>Modular Gun Case</t>
  </si>
  <si>
    <t>Harness with Lowering Line</t>
  </si>
  <si>
    <t>Altimeter</t>
  </si>
  <si>
    <t>DMR Spare parts</t>
  </si>
  <si>
    <t>SPRING,MAG CATCH</t>
  </si>
  <si>
    <t>SPRING,TAKE DOWN PLUNGER</t>
  </si>
  <si>
    <t>LOCK NUT, RECEIVER EXTENSION</t>
  </si>
  <si>
    <t>SPACER</t>
  </si>
  <si>
    <t>HINGE DISC SPRING</t>
  </si>
  <si>
    <t>CRUSH WASHER, 7.62</t>
  </si>
  <si>
    <t>SPRING, FORWARD ASSIST</t>
  </si>
  <si>
    <t>FORWARD ASSIST ASSY</t>
  </si>
  <si>
    <t>SPRING,EJECTION PORT</t>
  </si>
  <si>
    <t>SCREW,BUTTON HEAD CAP,.250-28 UNF X .875, SS,PL, HEX SOC</t>
  </si>
  <si>
    <t>DETENT,SAFETY</t>
  </si>
  <si>
    <t>PLUNGER, BOLT CATCH</t>
  </si>
  <si>
    <t>RETAINER, BUFFER</t>
  </si>
  <si>
    <t>SPRING,RETAINER, BUFFER</t>
  </si>
  <si>
    <t>PIN,HAMMER</t>
  </si>
  <si>
    <t>PIN,TRIGGER</t>
  </si>
  <si>
    <t>DETENT, TAKE DOWN &amp; PIVOT PIN</t>
  </si>
  <si>
    <t>WRENCH,HEX, 5/32 IN</t>
  </si>
  <si>
    <t>SLING AND SWIVELASSY, BLK NYLON 2 &amp; 3 POINT,516/716</t>
  </si>
  <si>
    <t>BUFFER ASSY,H2, CARBINE</t>
  </si>
  <si>
    <t>SELECTOR,FIRE CONTROL, SEMI</t>
  </si>
  <si>
    <t>CAP, SHORT,FIRE SELECTOR. AMBI</t>
  </si>
  <si>
    <t>TRIGGER SPRING</t>
  </si>
  <si>
    <t>MATCH DISCONNECT</t>
  </si>
  <si>
    <t>DISCONNECT SPRING</t>
  </si>
  <si>
    <t>HAMMER SPRING</t>
  </si>
  <si>
    <t>MATCH TRIGGER WITH DLC</t>
  </si>
  <si>
    <t>MAGAZINE,716, 308, 20 RD,MAGPUL PMAG, BLK</t>
  </si>
  <si>
    <t>AMBIMAG CATCH ASSY</t>
  </si>
  <si>
    <t>SPRING,ACTION</t>
  </si>
  <si>
    <t>PIN,PIVOT</t>
  </si>
  <si>
    <t>PIN, TAKE DOWN</t>
  </si>
  <si>
    <t>SPRING, TAKE DOWN PLUNGER</t>
  </si>
  <si>
    <t>TUBE,RECEIVER EXTENSION</t>
  </si>
  <si>
    <t>SPRING, EJECTOR &amp; SAFETY DETENT</t>
  </si>
  <si>
    <t>CHARGING HANDLE ASSY,AMBI</t>
  </si>
  <si>
    <t>COVER PIN</t>
  </si>
  <si>
    <t>BOLT CATCH</t>
  </si>
  <si>
    <t>BOLT CARRIER ASSY, SEM,I NO RINGS,VENTED</t>
  </si>
  <si>
    <t>SCREW, FLAT HEAD T25,10-32 X .335L</t>
  </si>
  <si>
    <t>OP ROD BUSHING</t>
  </si>
  <si>
    <t>BARREL &amp; GAS BLOCK ASSY,16 IN, DMR, 7.62 X 51,1/10</t>
  </si>
  <si>
    <t>OPROD</t>
  </si>
  <si>
    <t>SPRING, OP ROD</t>
  </si>
  <si>
    <t>CAP, OP ROD SPRING</t>
  </si>
  <si>
    <t>GUIDE,OP ROD SPRING</t>
  </si>
  <si>
    <t>PIN, COILED SPRING, 31321N X 5/161N</t>
  </si>
  <si>
    <t>PIN, RECOIL</t>
  </si>
  <si>
    <t>BUTTON, MAG RELEASE</t>
  </si>
  <si>
    <t>PIN,COILED SPRING, 3/321N X 7/161N</t>
  </si>
  <si>
    <t>TAPER CAP,7.62</t>
  </si>
  <si>
    <t>PIN,COILED SPRING,3132 IN X 3/4 IN</t>
  </si>
  <si>
    <t>PIN,COILED SPRING,3132 IN X 5/8 IN</t>
  </si>
  <si>
    <t>SPRING, BOLT CATCH</t>
  </si>
  <si>
    <t>RECEIVER PIN WEDGE</t>
  </si>
  <si>
    <t>MATCH HAMMER ASSY,SEMI, FPL, MACHINED</t>
  </si>
  <si>
    <t>PIN, COILED,.094 X .500,HD,SS,BO</t>
  </si>
  <si>
    <t>CHAMBER SAFETY FLAG, RIFLES</t>
  </si>
  <si>
    <t>MAGPUL CTR BUTISTOCK, BLK</t>
  </si>
  <si>
    <t>PISTOL GRIP, BLK</t>
  </si>
  <si>
    <t>DEFLECTOR,BLK</t>
  </si>
  <si>
    <t>HANDGUARD, 20 MOA, BLK ANODIZE</t>
  </si>
  <si>
    <t>COMP-BRAKE, 7.62, BLK</t>
  </si>
  <si>
    <t>716G2,GAS VALVE ASSY,3-POSITON,BLK, 801</t>
  </si>
  <si>
    <t>INSERT,QD CUP, ANTI-ROTATION {MIM),BLK</t>
  </si>
  <si>
    <t>EJECTION PORT DOOR ASSY,BLK</t>
  </si>
  <si>
    <t>ALPHA3 SCOPE MOUNT,34MM,1.535,7075-T6,TlHARDWARE,BLK</t>
  </si>
  <si>
    <t>TANG06 SCOPE,5-30X56M,34MM,FFP,MOA DEV-L,LEVELPLEX,SIDE
FOCUS, 0.25 MOA ADJ. BLACK</t>
  </si>
  <si>
    <t>SUPPRESSOR,SLH,7.62MM,Tl, DIRECT THREAD</t>
  </si>
  <si>
    <t>81-POD, HARRIS</t>
  </si>
  <si>
    <t>HANDGUARD,DMR,RECOIL PIN, SREWS, 716G2</t>
  </si>
  <si>
    <t>OPRODASSY</t>
  </si>
  <si>
    <t>HANDGUARD CLAMPING BLOCK. CLAMPS,SREWS, KIT, 716G2</t>
  </si>
  <si>
    <t xml:space="preserve">LMG Spare parts (Procurement of LMG, M240B for AARM) </t>
  </si>
  <si>
    <t>Procurement of Tires 36x12.5x16.5</t>
  </si>
  <si>
    <t>Procurement of Battery 6TN</t>
  </si>
  <si>
    <t>Mattress Foam</t>
  </si>
  <si>
    <t>Cot Bed</t>
  </si>
  <si>
    <t>Ammo Storage Facility</t>
  </si>
  <si>
    <t>MRE fund to Cot Bed</t>
  </si>
  <si>
    <t>Computed</t>
  </si>
  <si>
    <t>Overall Residuals</t>
  </si>
  <si>
    <t>Remaining Funds</t>
  </si>
  <si>
    <t>L/I</t>
  </si>
  <si>
    <t>Price (PhP)</t>
  </si>
  <si>
    <t>PAPs</t>
  </si>
  <si>
    <t>Account Code</t>
  </si>
  <si>
    <t>Total Amount (PhP)</t>
  </si>
  <si>
    <t>Military, Police and Security Equipment</t>
  </si>
  <si>
    <t>5-02-13-050-10</t>
  </si>
  <si>
    <t>Repairs and Maintenance - Transportation Equipment</t>
  </si>
  <si>
    <t>5-02-13-060-01</t>
  </si>
  <si>
    <t>HADR CSSR Equipment</t>
  </si>
  <si>
    <t>Dissaster Response and Rescue Equipment</t>
  </si>
  <si>
    <t>5-06-04-050-09</t>
  </si>
  <si>
    <t xml:space="preserve">HADR WASAR Equipment </t>
  </si>
  <si>
    <t xml:space="preserve">Total&gt; </t>
  </si>
  <si>
    <t>Projected Residuals&gt;&gt;</t>
  </si>
  <si>
    <t>Unused Projected Residuals&gt;&gt;&gt;</t>
  </si>
  <si>
    <t>PROPOSED PROJECTS FOR THE RESIDUALS W/CO</t>
  </si>
  <si>
    <t>&lt;&lt;With CO</t>
  </si>
  <si>
    <t>Frame Type Tent</t>
  </si>
  <si>
    <t>PROPOSED PROJECTS FOR THE RESIDUALS WO/CO</t>
  </si>
  <si>
    <t>&lt;&lt;CO not included</t>
  </si>
  <si>
    <t>Project Proposals for the 2022  Residuals</t>
  </si>
  <si>
    <t>Project</t>
  </si>
  <si>
    <t>Category</t>
  </si>
  <si>
    <t>Amount</t>
  </si>
  <si>
    <t>Mode of Procurement</t>
  </si>
  <si>
    <t>End-User</t>
  </si>
  <si>
    <t>Office Supplies Expenses               5-02-03-010-00</t>
  </si>
  <si>
    <t>Other Supplies and Materials Expenses                    5-02-03-990-00</t>
  </si>
  <si>
    <t>Representation Expenses              5-02-99-030-00</t>
  </si>
  <si>
    <t>Traveling Expenses - Local                 
 5-02-01-010-00</t>
  </si>
  <si>
    <t>Training Expenses          5-02-02-010-00</t>
  </si>
  <si>
    <t>Other Professional Services                           
 5-02-11-990-00</t>
  </si>
  <si>
    <t>Traveling Expenses - Foreign              5-02-01-020-00</t>
  </si>
  <si>
    <t>Transportation and Delivery Expenses             5-02-99-040-00</t>
  </si>
  <si>
    <t>Dissaster Response and Rescue Equipment 5-06-04-050-09</t>
  </si>
  <si>
    <t>R&amp;M (Transpo Equipment) Motor Vechiles                        5-02-13-060-01</t>
  </si>
  <si>
    <t>R&amp;M (Transpo Equipment) Watercrafts                             5-02-13-060-04</t>
  </si>
  <si>
    <t>Military, Police and Traffic Supplies Expenses                            5-02-03-120-00</t>
  </si>
  <si>
    <t>Other Supplies and Material Expenses
5-02-03-990-00</t>
  </si>
  <si>
    <t>Semi-Expendable Machinery &amp; Equipment (Other Machinery Eqpt)       5-02-03-210-99</t>
  </si>
  <si>
    <t>Semi-Expendable Machinery &amp; Equipment (Office Eqpt)       5-02-03-210-02</t>
  </si>
  <si>
    <t>Research, Exploration and Development Expenses                5-02-07-020-00</t>
  </si>
  <si>
    <t>R&amp;M Communication Equipment                     5-02-13-050-07</t>
  </si>
  <si>
    <t>R&amp;M (Machinery &amp; Equipment) Construction and Heavy Equipment                     5-02-13-050-08</t>
  </si>
  <si>
    <t>R&amp;M (Machinery &amp; Equipment) Guns and Firerarms
5-02-13-050-10</t>
  </si>
  <si>
    <t>Labor and Wages   5-02-16-010-00</t>
  </si>
  <si>
    <t xml:space="preserve">R&amp;M Semi-Expendable Machinery and Equipment
5-02-13-210-14       </t>
  </si>
  <si>
    <t>R&amp;M Other Machinery and Equipment       5-02-13-050-99</t>
  </si>
  <si>
    <t>R&amp;M (Machinery &amp; Equipment) Office Equipment 
5-02-13-050-02</t>
  </si>
  <si>
    <t>R&amp;M (Buildings &amp; Other Structures) Buildings
 5-02-13-040-01</t>
  </si>
  <si>
    <t>R&amp;M (Other Land Improvement)
5-02-13-020-99</t>
  </si>
  <si>
    <t>Buildings
(5-06-04-040-01)</t>
  </si>
  <si>
    <t>R&amp;M (Buildings &amp; Other Structures) Other Structures 5-02-13-040-99</t>
  </si>
  <si>
    <t>R&amp;M (Power Supply Systems) 
5-02-13-030-05</t>
  </si>
  <si>
    <t>Water Expenses           5-02-04-010-00</t>
  </si>
  <si>
    <t>Electrical Expenses           
5-02-04-020-00</t>
  </si>
  <si>
    <t>Survey Expenses 5-02-07-010-00</t>
  </si>
  <si>
    <t>Labor and Wages 5-02-16-010-00</t>
  </si>
  <si>
    <t>Janitorial Services           5-02-12-020-00</t>
  </si>
  <si>
    <t>Other General Services               5-02-12-990-00</t>
  </si>
  <si>
    <t>Rents - Equipment    5-02-99-050-04</t>
  </si>
  <si>
    <t>Semi-Expendable - Office Equipement                                   5-02-03-210-02</t>
  </si>
  <si>
    <t>Advertising Expenses               5-02-99-010-00</t>
  </si>
  <si>
    <t>FUEL, OIL and LUBRICANTS EXPENSES                                       5-02-03-090-00</t>
  </si>
  <si>
    <t>Furnitrure and Fixtures                 5-06-04-070-01</t>
  </si>
  <si>
    <t>Motor Vehicles                         5-06-04-060-01</t>
  </si>
  <si>
    <t>Other Transportation Equipment                              5-06-04-060-99</t>
  </si>
  <si>
    <t>Buildings                      5-06-04-040-01</t>
  </si>
  <si>
    <t>Other Structures        5-06-04-040-99</t>
  </si>
  <si>
    <t>Other Land Improvements              5-06-04-020-99</t>
  </si>
  <si>
    <t>Power Supply Systems                      5-06-04-030-05</t>
  </si>
  <si>
    <t>Road Networks               5-06-04-030-01</t>
  </si>
  <si>
    <t>Library and Other Reading Materials Subscription Service
5-02-99-070-04</t>
  </si>
  <si>
    <t>Military, Police and Security Equipment                          5-06-04-050-10</t>
  </si>
  <si>
    <t>Alternate Power Source</t>
  </si>
  <si>
    <t>Public Bidding</t>
  </si>
  <si>
    <t>PAMUs</t>
  </si>
  <si>
    <t>Outsourcing of DAEP for STP for HPA</t>
  </si>
  <si>
    <t>HHSG</t>
  </si>
  <si>
    <t>Procurement of Tires 36X12.5X16.5</t>
  </si>
  <si>
    <t>ASCOM</t>
  </si>
  <si>
    <t>R&amp;M of Ammo-Related Facilities</t>
  </si>
  <si>
    <t>TOTAL&gt;&gt;&gt;</t>
  </si>
  <si>
    <t>Projected Residuals</t>
  </si>
  <si>
    <t>Balance</t>
  </si>
  <si>
    <t>H E A D Q U A R T E R S</t>
  </si>
  <si>
    <t>PHILIPPINE ARMY</t>
  </si>
  <si>
    <t>Office of the Assistant Chief of Staff for Logistics, G4, PA</t>
  </si>
  <si>
    <t>Fort Andres Bonifacio, Fort Bonifacio</t>
  </si>
  <si>
    <t>Date:  07 January 2020</t>
  </si>
  <si>
    <t>Annual Procurement Plan (APP) CY 2024</t>
  </si>
  <si>
    <t>CODE (PAP)</t>
  </si>
  <si>
    <t>Procurement Program/Project</t>
  </si>
  <si>
    <t>End user</t>
  </si>
  <si>
    <t>Procurement Method</t>
  </si>
  <si>
    <t>Schedule for Each Procurement Entity</t>
  </si>
  <si>
    <t>Source of Funds</t>
  </si>
  <si>
    <t>Estimated Budget (PhP)</t>
  </si>
  <si>
    <t>Ads/Post of ID/BEI</t>
  </si>
  <si>
    <t>Sub/Open of Bids</t>
  </si>
  <si>
    <t>Award of Contract</t>
  </si>
  <si>
    <t>Contract Signing</t>
  </si>
  <si>
    <t>Total</t>
  </si>
  <si>
    <t>CO</t>
  </si>
  <si>
    <t>(Brief Description of Program/Project)</t>
  </si>
  <si>
    <t>MOOE CY 2024</t>
  </si>
  <si>
    <t>GAA 2024</t>
  </si>
  <si>
    <t>Procurement of Assault Rifles</t>
  </si>
  <si>
    <t>Support to the Mobility Requirements</t>
  </si>
  <si>
    <t xml:space="preserve"> Total</t>
  </si>
  <si>
    <t>Prepared By:</t>
  </si>
  <si>
    <t>Recommended By:</t>
  </si>
  <si>
    <t>Approved By:</t>
  </si>
  <si>
    <t>PRUDENCIO  A  IDDOBA</t>
  </si>
  <si>
    <t>ANTONIO   C   ROTA</t>
  </si>
  <si>
    <t>ROY  M  GALIDO</t>
  </si>
  <si>
    <t>Colonel    OS (GSC)    PA</t>
  </si>
  <si>
    <t>Brigadier  General  PA</t>
  </si>
  <si>
    <t>Lieutenant General      PA</t>
  </si>
  <si>
    <t>AC of S for Logistics, G4</t>
  </si>
  <si>
    <t>Chairperson, PABAC 1</t>
  </si>
  <si>
    <t>Commanding General, PA</t>
  </si>
  <si>
    <t>P H I L I P P I N E    A R M Y</t>
  </si>
  <si>
    <t>OFFICE OF THE ASSISTANT CHIEF OF STAFF FOR LOGISTICS, G4</t>
  </si>
  <si>
    <t>Fort Andres Bonifacio, Taguig City</t>
  </si>
  <si>
    <t>Project Procurement Management Plan (PPMP) FY 2024</t>
  </si>
  <si>
    <t>Line Item Nr</t>
  </si>
  <si>
    <t>Qty/Size</t>
  </si>
  <si>
    <t>Unit Price</t>
  </si>
  <si>
    <t xml:space="preserve">Estimated Budget                  </t>
  </si>
  <si>
    <t>Procurement Methods</t>
  </si>
  <si>
    <t>Procurement Schedule</t>
  </si>
  <si>
    <t>Qty</t>
  </si>
  <si>
    <t>Unit</t>
  </si>
  <si>
    <t>J</t>
  </si>
  <si>
    <t>F</t>
  </si>
  <si>
    <t>M</t>
  </si>
  <si>
    <t>A</t>
  </si>
  <si>
    <t>S</t>
  </si>
  <si>
    <t>O</t>
  </si>
  <si>
    <t>N</t>
  </si>
  <si>
    <t>D</t>
  </si>
  <si>
    <t>5-02-03-120-00</t>
  </si>
  <si>
    <t xml:space="preserve">Military, Police and Traffic Supplies Expenses </t>
  </si>
  <si>
    <t>Procurement of Additional Assault Rifle, 5.56mm</t>
  </si>
  <si>
    <t>ea</t>
  </si>
  <si>
    <t>Capital Outlay</t>
  </si>
  <si>
    <t>5-06-04-060-01</t>
  </si>
  <si>
    <t>Motor Vehicle</t>
  </si>
  <si>
    <t>Truck, Troop Carrier, Light</t>
  </si>
  <si>
    <t>Truck, Troop Carrier/ Cargo, Medium</t>
  </si>
  <si>
    <t>FERNANDO  A  GUITERING</t>
  </si>
  <si>
    <t>PRUDENCIO A IDDOBA</t>
  </si>
  <si>
    <t>MAJ         (OS)              PA</t>
  </si>
  <si>
    <t>Colonel   GSC  (OS)   PA</t>
  </si>
  <si>
    <t>Chief, Plans and Program Branch</t>
  </si>
  <si>
    <t>P H I L I P P I N E   A R M Y</t>
  </si>
  <si>
    <t>Fort Andres Bonifacio, Metro Manila</t>
  </si>
  <si>
    <t xml:space="preserve"> PROGRAM OF EXPENDITURE (POE) FOR BFP KIT FOR TRUCK, TROOP CARRIER, LIGHT, 1 1/4 TON: KM450</t>
  </si>
  <si>
    <t>(CY 2023)</t>
  </si>
  <si>
    <t>Particulars</t>
  </si>
  <si>
    <t>Quantity</t>
  </si>
  <si>
    <t>UOM</t>
  </si>
  <si>
    <t>Unit Cost (PhP)</t>
  </si>
  <si>
    <t>Amount (PhP)</t>
  </si>
  <si>
    <t>A. Materials</t>
  </si>
  <si>
    <t>Sub-Total&gt;</t>
  </si>
  <si>
    <t>B. Others</t>
  </si>
  <si>
    <t>Grand Total&gt;&gt;</t>
  </si>
  <si>
    <t xml:space="preserve"> PROGRAM OF EXPENDITURE (POE) FOR BFP KIT FOR TRUCK, TROOP CARRIER, MEDIUM, 2 1/2 TON: KM250</t>
  </si>
  <si>
    <t xml:space="preserve"> PROGRAM OF EXPENDITURE (POE) FOR BFP KIT FOR TRUCK, TROOP CARRIER, MEDIUM, 2 1/2 TON: M35</t>
  </si>
  <si>
    <t xml:space="preserve"> PROGRAM OF EXPENDITURE (POE) FOR SFS JUMP GEAR</t>
  </si>
  <si>
    <t>unit</t>
  </si>
  <si>
    <t>pc</t>
  </si>
  <si>
    <t>Total&gt;&gt;&gt;</t>
  </si>
  <si>
    <t xml:space="preserve"> PROGRAM OF EXPENDITURE (POE) FOR DMR SPARES</t>
  </si>
  <si>
    <t>Unit Cost</t>
  </si>
  <si>
    <t xml:space="preserve"> PROGRAM OF EXPENDITURE (POE) FOR TIRES</t>
  </si>
  <si>
    <t>Tires 36x12.5x16.5</t>
  </si>
  <si>
    <t xml:space="preserve"> PROGRAM OF EXPENDITURE (POE) FOR BATTERIES</t>
  </si>
  <si>
    <t>Battery 6TN</t>
  </si>
  <si>
    <t>Summary of Program of Implementation</t>
  </si>
  <si>
    <t>Projects Calendared and Processed for the Month Broken Down by Mode of Procurement - Program of Implementation (In Number of Transaction)</t>
  </si>
  <si>
    <t>Indicators</t>
  </si>
  <si>
    <t>Jan</t>
  </si>
  <si>
    <t>Feb</t>
  </si>
  <si>
    <t>Mar</t>
  </si>
  <si>
    <t>1st Qtr</t>
  </si>
  <si>
    <t>Apr</t>
  </si>
  <si>
    <t>May</t>
  </si>
  <si>
    <t>Jun</t>
  </si>
  <si>
    <t>2nd Qtr</t>
  </si>
  <si>
    <t>Jul</t>
  </si>
  <si>
    <t>Aug</t>
  </si>
  <si>
    <t>Sep</t>
  </si>
  <si>
    <t>3rd Qtr</t>
  </si>
  <si>
    <t>Oct</t>
  </si>
  <si>
    <t>Nov</t>
  </si>
  <si>
    <t>Dec</t>
  </si>
  <si>
    <t>4th Qtr</t>
  </si>
  <si>
    <t>Projects Calendared and Processed for the Month Broken Down by Mode of Procurement</t>
  </si>
  <si>
    <t>Projects Calendared and Processed for the Month Broken Down by Mode of Procurement - Program of Implementation (In Amount)</t>
  </si>
  <si>
    <t>Prepared by:</t>
  </si>
  <si>
    <t>Approved by:</t>
  </si>
  <si>
    <t>FERNANDO A GUITERING</t>
  </si>
  <si>
    <t>Major          (OS)             PA</t>
  </si>
  <si>
    <t>Colonel  GSC  (OS)    PA</t>
  </si>
  <si>
    <t>Chief, Plans and Programs Branch</t>
  </si>
  <si>
    <t xml:space="preserve">H E A D Q U A R T E R S </t>
  </si>
  <si>
    <t>Fort Andres Bonifacio, Makati City</t>
  </si>
  <si>
    <t>PROGRAM OF EXPENDITURE</t>
  </si>
  <si>
    <t>Repair and Maintenance of Ammo-Related Facilities</t>
  </si>
  <si>
    <t>Fiscal Year 2023</t>
  </si>
  <si>
    <t>ACCOUNT CODE</t>
  </si>
  <si>
    <t>ACCOUNT NAME</t>
  </si>
  <si>
    <t>MAJOR UNIT</t>
  </si>
  <si>
    <t>END-USER</t>
  </si>
  <si>
    <t>Amount  (PhP)</t>
  </si>
  <si>
    <t>5-02-13-040-01</t>
  </si>
  <si>
    <t>Repair and Maintenance–Buildings</t>
  </si>
  <si>
    <t>Enhancement of 202IBde Ammunition Storage Facility</t>
  </si>
  <si>
    <t>2ID</t>
  </si>
  <si>
    <t>202BDE</t>
  </si>
  <si>
    <t>Subtotal</t>
  </si>
  <si>
    <t>Repair of Ammo Mag Nr 7 at 10FSSU</t>
  </si>
  <si>
    <t>4ID</t>
  </si>
  <si>
    <t>SSBn</t>
  </si>
  <si>
    <t>Repair of 4ID Armaments Warehouse</t>
  </si>
  <si>
    <t>H4ID</t>
  </si>
  <si>
    <t>Repair and Maintenance- Buildings</t>
  </si>
  <si>
    <t>Enhancement of HHSBn Ammo Dump</t>
  </si>
  <si>
    <t>5ID</t>
  </si>
  <si>
    <t>H5ID</t>
  </si>
  <si>
    <t>Repair of Supply Room and Ammo Depot</t>
  </si>
  <si>
    <t>Enhancement of SSBn Ammo Dump</t>
  </si>
  <si>
    <t>Enhancement of 503BDE Ammo Dump</t>
  </si>
  <si>
    <t>503Bde</t>
  </si>
  <si>
    <t>R &amp; M of Ammo Dump and Storage Room</t>
  </si>
  <si>
    <t>86IB</t>
  </si>
  <si>
    <t>Enhancement of Supply Room with Armory</t>
  </si>
  <si>
    <t>17IB</t>
  </si>
  <si>
    <t>Enhancement of 5MIB Ammo Dump</t>
  </si>
  <si>
    <t>5MIB</t>
  </si>
  <si>
    <t>Fund Support for the Enhancement of Igloo Ammo Dump</t>
  </si>
  <si>
    <t>SSBN</t>
  </si>
  <si>
    <t>5-02-13-020-99</t>
  </si>
  <si>
    <t>Repair and Maintenance–Other Land Improvement</t>
  </si>
  <si>
    <t>Enhancement of Ammo Dump Fence</t>
  </si>
  <si>
    <t>6ID</t>
  </si>
  <si>
    <t>602BDE</t>
  </si>
  <si>
    <t>Repair and Enhancement of 7ID Ammo Magazine #2</t>
  </si>
  <si>
    <t>7ID</t>
  </si>
  <si>
    <t>H7ID</t>
  </si>
  <si>
    <t>Enhancement of Ammunition Facility</t>
  </si>
  <si>
    <t>701Bde</t>
  </si>
  <si>
    <t>Repair and Enhancement of Ammo Dump</t>
  </si>
  <si>
    <t>8ID</t>
  </si>
  <si>
    <t>19IB</t>
  </si>
  <si>
    <t>Repair of Ammo Storage</t>
  </si>
  <si>
    <t>9ID</t>
  </si>
  <si>
    <t>9DTS</t>
  </si>
  <si>
    <t>Enhancement of Ammunition Dump</t>
  </si>
  <si>
    <t>9IB</t>
  </si>
  <si>
    <t>Enhancement of Ammo Dump</t>
  </si>
  <si>
    <t>10ID</t>
  </si>
  <si>
    <t>72IB</t>
  </si>
  <si>
    <t>Repair and Maintenace  of Ammo Dump</t>
  </si>
  <si>
    <t>11ID</t>
  </si>
  <si>
    <t>35IB</t>
  </si>
  <si>
    <t>41IB</t>
  </si>
  <si>
    <t>Enhancement of supply room and armory of 21 PBs at Bud Bayug, Brgy Samak, Talipao, Sulu</t>
  </si>
  <si>
    <t>2SFBn</t>
  </si>
  <si>
    <t xml:space="preserve">Repair and Maintenance–Buildings </t>
  </si>
  <si>
    <t>Repair of Armory</t>
  </si>
  <si>
    <t>51E</t>
  </si>
  <si>
    <t>522ECB</t>
  </si>
  <si>
    <t>Relocation of Ammo Storage Facility</t>
  </si>
  <si>
    <t>HQS</t>
  </si>
  <si>
    <t>AAR</t>
  </si>
  <si>
    <t>4FAB</t>
  </si>
  <si>
    <t>Repair and Maintenance-Buildings</t>
  </si>
  <si>
    <t>R&amp;M of Ammunition Magazine Building No. 31</t>
  </si>
  <si>
    <t>HASCOM</t>
  </si>
  <si>
    <t>Repair of Ammunition Storage Nr 27</t>
  </si>
  <si>
    <t>Reroofing of GS Warehouse</t>
  </si>
  <si>
    <t>Reroofing and Repainting of 8 units ammunition Magazine</t>
  </si>
  <si>
    <t>Repair/Enhancement of Ammunition of Complex perimeter Fence</t>
  </si>
  <si>
    <t>Re-roofing and Repainting of Warehouse</t>
  </si>
  <si>
    <t>AABn</t>
  </si>
  <si>
    <t>Fund Support for the Enhancement of Mini Magazine-1FSSU</t>
  </si>
  <si>
    <t>1FSSU</t>
  </si>
  <si>
    <t>5-02-13-040-99</t>
  </si>
  <si>
    <t>Repair and Maintenance- Other Structure</t>
  </si>
  <si>
    <t>Enhancement of Perimeter Fence of Ammo Magazine</t>
  </si>
  <si>
    <t>4FSSU</t>
  </si>
  <si>
    <t>Enhancement of Armory</t>
  </si>
  <si>
    <t>Installation of Two (2) Lightning Aresters</t>
  </si>
  <si>
    <t>Partition/Division inside GS Warehouse</t>
  </si>
  <si>
    <t>9FSSU</t>
  </si>
  <si>
    <t>Enhancement of Warehouse Building</t>
  </si>
  <si>
    <t>ADD</t>
  </si>
  <si>
    <t>7FSSU</t>
  </si>
  <si>
    <t>Enhancement of four (4) units Above Ground Magazine</t>
  </si>
  <si>
    <t xml:space="preserve">ENHANCEMENT OF PERIMETER FENCE </t>
  </si>
  <si>
    <t>Repair of Ammunition Complex Perimeter Fence</t>
  </si>
  <si>
    <t>EN PER FENCE (AMMO COMP CAMP LAAPU-LAPU</t>
  </si>
  <si>
    <t>Repair and Enhancement of 10FSSU Ammunition Magazines</t>
  </si>
  <si>
    <t>10FSSU</t>
  </si>
  <si>
    <t>5-02-13-030-05</t>
  </si>
  <si>
    <t>Repair and Maintenance- Power Supply Systems</t>
  </si>
  <si>
    <t>Enhancement of Electrical Lines System (Ammo Complex)</t>
  </si>
  <si>
    <t>'Request Fund Support for the Replacement of Lightning Arresters</t>
  </si>
  <si>
    <t>AABn, 1LSG</t>
  </si>
  <si>
    <t>Concreting of Driveway of Igloo 1</t>
  </si>
  <si>
    <t>Concreting of Driveway of Igloo 2</t>
  </si>
  <si>
    <t>Concreting of Driveway #9</t>
  </si>
  <si>
    <t>Repair of Ammunition Magazine Nr 3</t>
  </si>
  <si>
    <t>Repair of Ammunition Magazine Nr 4</t>
  </si>
  <si>
    <t>Repair of Ammunition Magazine Nr 9</t>
  </si>
  <si>
    <t>Repair of Ammunition Magazine Nr 10</t>
  </si>
  <si>
    <t>Repair of Ammunition Magazine Nr 11</t>
  </si>
  <si>
    <t>Repair of Ammunition Magazine Nr 12</t>
  </si>
  <si>
    <t>Repair of Ammunition Magazine Nr 13</t>
  </si>
  <si>
    <t>Repair of Ammunition Magazine Nr 14</t>
  </si>
  <si>
    <t>Repair of Ammunition Magazine Nr 15</t>
  </si>
  <si>
    <t>Repair of Ammunition Magazine Nr 16</t>
  </si>
  <si>
    <t>Repair of Ammunition Magazine Nr 24</t>
  </si>
  <si>
    <t>Repair of Ammunition Magazine Nr 27</t>
  </si>
  <si>
    <t>Termite Treatment of Ammunition Magazines and Administrative Buildings</t>
  </si>
  <si>
    <t>Reroofing and Repainting of Warehouse Nr 5 (Phase 1)</t>
  </si>
  <si>
    <t>Repainting of Warehouse</t>
  </si>
  <si>
    <t>1SBn</t>
  </si>
  <si>
    <t>Repair and Enhancement of Ammunition Magazine 1</t>
  </si>
  <si>
    <t>11FSSU</t>
  </si>
  <si>
    <t>Repair and installation of security fence at SAO Warehouse</t>
  </si>
  <si>
    <t>AD</t>
  </si>
  <si>
    <t>Repair and Renovation of Quarter Master and Armory Storage</t>
  </si>
  <si>
    <t>1Cav Co(S)</t>
  </si>
  <si>
    <t>R and M of Ammo Dump</t>
  </si>
  <si>
    <t>3 Cav Coy</t>
  </si>
  <si>
    <t xml:space="preserve">Enhancement of Perimeter Fence </t>
  </si>
  <si>
    <t>AIR</t>
  </si>
  <si>
    <t>14AIB</t>
  </si>
  <si>
    <t>Repair and Maintenance–Other Structure</t>
  </si>
  <si>
    <t>Repair of Parking Shed</t>
  </si>
  <si>
    <t xml:space="preserve"> PROGRAM OF EXPENDITURE (POE) FOR MATTRESS FOAM</t>
  </si>
  <si>
    <t xml:space="preserve"> PROGRAM OF EXPENDITURE (POE) FOR COT BED</t>
  </si>
  <si>
    <t xml:space="preserve"> PROGRAM OF EXPENDITURE (POE) FOR OILS AND FILTERS FOR MAN TRUCKS</t>
  </si>
  <si>
    <t>PMS for MAN Chassis No. WMA02MZZ1ML077308</t>
  </si>
  <si>
    <t>lot</t>
  </si>
  <si>
    <t>PMS for MAN Chassis No. WMA02MZZ1ML077310</t>
  </si>
  <si>
    <t>PMS for MAN Chassis No. WMA02MZZ1ML077316</t>
  </si>
  <si>
    <t>PMS for MAN Chassis No. WMA02MZZ1ML077317</t>
  </si>
  <si>
    <t>PMS for MAN Chassis No. WMA02MZZ1ML077318</t>
  </si>
  <si>
    <t>PMS for MAN Chassis No. WMA02MZZ1ML077305</t>
  </si>
  <si>
    <t>PMS for MAN Chassis No. WMA02MZZ1ML077295</t>
  </si>
  <si>
    <t>PMS for MAN Chassis No. WMA02MZZ1ML077268</t>
  </si>
  <si>
    <t>PMS for MAN Chassis No. WMA02MZZ1ML077306</t>
  </si>
  <si>
    <t>PMS for MAN Chassis No. WMA02MZZ1ML077312</t>
  </si>
  <si>
    <t>PMS for MAN Chassis No. WMA02MZZ1ML077321</t>
  </si>
  <si>
    <t>PMS for MAN Chassis No. WMA02MZZ1ML077309</t>
  </si>
  <si>
    <t>PMS for MAN Chassis No. WMA02MZZ1ML077314</t>
  </si>
  <si>
    <t xml:space="preserve"> PROGRAM OF EXPENDITURE (POE) FOR CSSR EQUIPMENT</t>
  </si>
  <si>
    <t>X6</t>
  </si>
  <si>
    <t>Searchlight</t>
  </si>
  <si>
    <t xml:space="preserve">Claw  Bars </t>
  </si>
  <si>
    <t>Rotary hammer (38 mm)  SET</t>
  </si>
  <si>
    <t>set</t>
  </si>
  <si>
    <t xml:space="preserve">Bolt Cutters (Heavy Duty, 50 mm) </t>
  </si>
  <si>
    <t xml:space="preserve"> Bolt Cutter (24")</t>
  </si>
  <si>
    <t xml:space="preserve"> Axe (Flat Head) </t>
  </si>
  <si>
    <t xml:space="preserve"> Axe (Pick Head) </t>
  </si>
  <si>
    <t xml:space="preserve">Hacksaws (Heavy Duty) </t>
  </si>
  <si>
    <t xml:space="preserve">Chipping hammer </t>
  </si>
  <si>
    <t xml:space="preserve">Sledge Hammers </t>
  </si>
  <si>
    <t>Hammer, Claw</t>
  </si>
  <si>
    <t>Reciprocating Saw</t>
  </si>
  <si>
    <t>Extension Cord</t>
  </si>
  <si>
    <t>Prusik cord 8mm</t>
  </si>
  <si>
    <t>carabiner</t>
  </si>
  <si>
    <t>10mm x 60m Kernmantle Static Rope</t>
  </si>
  <si>
    <t>10mm x 90m Kernmantle Static Rope</t>
  </si>
  <si>
    <t>Chest Ascender</t>
  </si>
  <si>
    <t>Hand Ascender</t>
  </si>
  <si>
    <t>Rescue 8</t>
  </si>
  <si>
    <t>Small Carabiner</t>
  </si>
  <si>
    <t>D-Shape Carabiner</t>
  </si>
  <si>
    <t>Rope Rescue gloves</t>
  </si>
  <si>
    <t>Tripod</t>
  </si>
  <si>
    <t>C Collar</t>
  </si>
  <si>
    <t>Sked Stretcher</t>
  </si>
  <si>
    <t>Trauma Bag</t>
  </si>
  <si>
    <t>Kendrick's Extrication Device</t>
  </si>
  <si>
    <t>O2 tank set</t>
  </si>
  <si>
    <t>CSSR Helmet</t>
  </si>
  <si>
    <t>Eye Protector</t>
  </si>
  <si>
    <t>Ear Protector</t>
  </si>
  <si>
    <t>pair</t>
  </si>
  <si>
    <t>Elbow and Knee Pad</t>
  </si>
  <si>
    <t>Dust Mask</t>
  </si>
  <si>
    <t>CSSR Gloves</t>
  </si>
  <si>
    <t>Head Lamp</t>
  </si>
  <si>
    <t>Utility rope (5 mtrs)</t>
  </si>
  <si>
    <t>U/P (PhP)</t>
  </si>
  <si>
    <t>Glass</t>
  </si>
  <si>
    <t>pcs</t>
  </si>
  <si>
    <t>Mug</t>
  </si>
  <si>
    <t>Kawa Small &amp; Medium</t>
  </si>
  <si>
    <t>Sandok Wood (Long)</t>
  </si>
  <si>
    <t>Chinese Ladle (Big)</t>
  </si>
  <si>
    <t>Chinese Syanse</t>
  </si>
  <si>
    <t>Kaldero (Big)</t>
  </si>
  <si>
    <t>Chopping Board (Heavy Duty)</t>
  </si>
  <si>
    <t>Spider Strainer</t>
  </si>
  <si>
    <t>Fine Strainer</t>
  </si>
  <si>
    <t>Plates for VIP</t>
  </si>
  <si>
    <t>Soup Bowl</t>
  </si>
  <si>
    <t>Spoon &amp; Fork</t>
  </si>
  <si>
    <t>Colander</t>
  </si>
  <si>
    <t>Wire Whisk</t>
  </si>
  <si>
    <t>Squeezable Bottle for Condiments</t>
  </si>
  <si>
    <t>Batya (Stainless)</t>
  </si>
  <si>
    <t>Serving Spoon</t>
  </si>
  <si>
    <t>Rice Cups</t>
  </si>
  <si>
    <t>Peeler</t>
  </si>
  <si>
    <t>Sharpening Stone</t>
  </si>
  <si>
    <t>Pistel</t>
  </si>
  <si>
    <t>Timba with Cover</t>
  </si>
  <si>
    <t>Mixing Bowl</t>
  </si>
  <si>
    <t>Stainless Food Tray</t>
  </si>
  <si>
    <t>Chest Type Freezer (Big)</t>
  </si>
  <si>
    <t>Chair Monoblock (Uratex)</t>
  </si>
  <si>
    <t>Soup Scooper</t>
  </si>
  <si>
    <t xml:space="preserve"> PROGRAM OF EXPENDITURE (POE) FOR TABLEWARES</t>
  </si>
  <si>
    <t>Knife</t>
  </si>
  <si>
    <t>Cleaver knife</t>
  </si>
  <si>
    <t>Juice Dispenser</t>
  </si>
  <si>
    <t>Emergency Light</t>
  </si>
  <si>
    <t>Mess Tray</t>
  </si>
  <si>
    <t>Utility Cart Trolly (3 Layers)</t>
  </si>
  <si>
    <t>Water Heater</t>
  </si>
  <si>
    <t>Push Cart</t>
  </si>
  <si>
    <t>Food Pan with Cover</t>
  </si>
  <si>
    <t>High Pressure Burner</t>
  </si>
  <si>
    <t>Low Pressure Burner</t>
  </si>
  <si>
    <t>Rice Cooker (Stove Type 50 Cups)</t>
  </si>
  <si>
    <t xml:space="preserve">Steamer (6 Levels Elevated) </t>
  </si>
  <si>
    <t>Water Dispenser</t>
  </si>
  <si>
    <t>Chiller</t>
  </si>
  <si>
    <t>Lighter (for Stove)</t>
  </si>
  <si>
    <t>Foldable Tables (8 Seater)</t>
  </si>
  <si>
    <t>Tong</t>
  </si>
  <si>
    <t>Kawa Big</t>
  </si>
  <si>
    <t>Rescue Truck</t>
  </si>
  <si>
    <t xml:space="preserve">Chain saw (regular) </t>
  </si>
  <si>
    <t xml:space="preserve">Chain saw (concrete) </t>
  </si>
  <si>
    <t>Rotary rescue saw</t>
  </si>
  <si>
    <t xml:space="preserve">Demolition hammer, large </t>
  </si>
  <si>
    <t xml:space="preserve">Generator (6.5 KW) </t>
  </si>
  <si>
    <t>Container Van (20 ft)</t>
  </si>
  <si>
    <t xml:space="preserve"> PROGRAM OF EXPENDITURE (POE) FOR WASAR EQUIPMENT</t>
  </si>
  <si>
    <t>Life Buoy Ring</t>
  </si>
  <si>
    <t>Life Buoy Can</t>
  </si>
  <si>
    <t>btl</t>
  </si>
  <si>
    <t>Throw Bag</t>
  </si>
  <si>
    <t>Megaphone</t>
  </si>
  <si>
    <t>Spine Board set</t>
  </si>
  <si>
    <t>C-Collar</t>
  </si>
  <si>
    <t>Thermal Blanket</t>
  </si>
  <si>
    <t>WASAR Helmet</t>
  </si>
  <si>
    <t>Life Vest Type 3</t>
  </si>
  <si>
    <t>Water Gloves</t>
  </si>
  <si>
    <t>Rash Guard</t>
  </si>
  <si>
    <t>Water Rescue boots</t>
  </si>
  <si>
    <t xml:space="preserve"> PROGRAM OF EXPENDITURE (POE) FOR CSSR EQUIPMENT FOR 2ID, PA</t>
  </si>
  <si>
    <t xml:space="preserve"> PROGRAM OF EXPENDITURE (POE) FOR CSSR EQUIPMENT FOR 7ID, PA</t>
  </si>
  <si>
    <t xml:space="preserve"> PROGRAM OF EXPENDITURE (POE) FOR CSSR EQUIPMENT FOR 5ID, PA</t>
  </si>
  <si>
    <t xml:space="preserve"> PROGRAM OF EXPENDITURE (POE) FOR CSSR EQUIPMENT FOR TRADOC, PA</t>
  </si>
  <si>
    <t xml:space="preserve"> PROGRAM OF EXPENDITURE (POE) FOR CSSR EQUIPMENT FOR HHSG, PA</t>
  </si>
  <si>
    <t xml:space="preserve"> PROGRAM OF EXPENDITURE (POE) FOR WASAR EQUIPMENT FOR 51EBDE, PA</t>
  </si>
  <si>
    <t xml:space="preserve"> PROGRAM OF EXPENDITURE (POE) FOR WASAR EQUIPMENT FOR 2ID, PA</t>
  </si>
  <si>
    <t xml:space="preserve"> PROGRAM OF EXPENDITURE (POE) FOR WASAR EQUIPMENT FOR 7ID, PA</t>
  </si>
  <si>
    <t xml:space="preserve"> PROGRAM OF EXPENDITURE (POE) FOR WASAR EQUIPMENT FOR 5ID, PA</t>
  </si>
  <si>
    <t xml:space="preserve"> PROGRAM OF EXPENDITURE (POE) FOR WASAR EQUIPMENT FOR TRADOC, PA</t>
  </si>
  <si>
    <t xml:space="preserve"> PROGRAM OF EXPENDITURE (POE) FOR WASAR EQUIPMENT FOR HHSG, PA</t>
  </si>
  <si>
    <t>Rubber Boat with paddles</t>
  </si>
  <si>
    <t>Out Board Motor</t>
  </si>
  <si>
    <t xml:space="preserve"> PROGRAM OF EXPENDITURE (POE) FOR HADR EQUIPMENT</t>
  </si>
  <si>
    <t>R&amp;M (Buildings &amp; Other Structures) Buildings 5-02-13-040-01</t>
  </si>
  <si>
    <t>Water and Electric Bills</t>
  </si>
  <si>
    <t>Direct Payment</t>
  </si>
  <si>
    <t>R&amp;M of Ammunition Storage Facilities (AABn)</t>
  </si>
  <si>
    <t>Enhancement of Storage Capability</t>
  </si>
  <si>
    <t>Nego 53.9 SVP</t>
  </si>
  <si>
    <t>ASCOM/AABn</t>
  </si>
  <si>
    <t>Military Vehicle Tires</t>
  </si>
  <si>
    <t>R&amp;M of Mobility Assets</t>
  </si>
  <si>
    <t>ASCOM/PAMUs</t>
  </si>
  <si>
    <t>Enhancement of Mobile Kitchen</t>
  </si>
  <si>
    <t>FSSUs (10)</t>
  </si>
  <si>
    <t>Amenities</t>
  </si>
  <si>
    <t>R&amp;U Command Guidance</t>
  </si>
  <si>
    <t>Enhancement of Carbine Range</t>
  </si>
  <si>
    <t>TRADOC</t>
  </si>
  <si>
    <t>Damaged Facilities by Typhoon "Karding"</t>
  </si>
  <si>
    <t>P H I L L I P P I N E   A R M Y</t>
  </si>
  <si>
    <t>Program of Expenditures (POE)</t>
  </si>
  <si>
    <t>Utilization of Firepower Program Residuals CY 2022</t>
  </si>
  <si>
    <t>(Logistics Management Branch)</t>
  </si>
  <si>
    <t>Bolt and Magazines for UTM Rounds of LRR</t>
  </si>
  <si>
    <t>Part Number/ NSN</t>
  </si>
  <si>
    <t>Unit Price (PhP)</t>
  </si>
  <si>
    <t>Total Price (PhP)</t>
  </si>
  <si>
    <t>AR-15 5.56 MMR/Blank Kit &amp; Magazine 
(for UTM rounds)</t>
  </si>
  <si>
    <t>01-3910 or equivalent</t>
  </si>
  <si>
    <t>sets</t>
  </si>
  <si>
    <t>Blue Magazine for AR-15 5.56 MMR/Blank Kit (for UTM rounds)</t>
  </si>
  <si>
    <t>02-2849 or equivalent</t>
  </si>
  <si>
    <t>Automatic Activation Device for Parachutes of LRR</t>
  </si>
  <si>
    <t>Automatic Activation Device - CMODE 2-Pin (for MC-4 RAPS)
with additional 12 x 913200 Cutter 2-Pin
with User's Guide (English Version)</t>
  </si>
  <si>
    <t>3402000 / 
4260375533459 or equivalent</t>
  </si>
  <si>
    <t>Upgrade of Assault Rifles</t>
  </si>
  <si>
    <t>Flash Hider
   - A2 Flash Hider AR15-M16 A2</t>
  </si>
  <si>
    <t>Crush Washer
   - Flash Hider Crush Washer</t>
  </si>
  <si>
    <t>M4 Barrel 5.56mm 1:7  Twist
  - 5.56, 1:7, 4140, Raw blank</t>
  </si>
  <si>
    <t>Front Sight Base and Gas Block
  - A2 Front Sight Base SC45C</t>
  </si>
  <si>
    <t>Gas Tube Roll Pin SK7</t>
  </si>
  <si>
    <t>Gas Tube
  - Carbine Lenght Gas Tube</t>
  </si>
  <si>
    <t>Barrel Nut
  - Barrel Nut AISI 4130</t>
  </si>
  <si>
    <t>Handguard
  - Raw 6061 Aluminum</t>
  </si>
  <si>
    <t>Upper Receiver
  - A4 Flat Top Forged Upper Receiver 7075 T6</t>
  </si>
  <si>
    <t>Bolt Carrier Group Assembly
  - Bolt
  - Ejector
  - Ejector Pin
  - Ejector Spring
  - Extractor
  - ADD Extractor Donut Ring
  - Extractor Pin
  - Extractor Spring Insert
  - Extractor Spring
  - Bolt Gas Rings
  - Firing Pin
  - Firing Pin Retaining Pin
  - Bolt Gas Key
  - Bolt Gas Key Screws
  - Bolt Cam pin
  - Bolt Carrier</t>
  </si>
  <si>
    <t>Forward Assist Assembly
  - Forward Assist Plunger
  - Forward Assist Pawl Retaining Pin
  - Forward Assist Pawl Spring
  - Forward Assist Pawl
  - Forward Assist Pawl Detent
  - Forward Assist Spring
  - Forward Assist Spring Pin</t>
  </si>
  <si>
    <t>Charging Handle Assembly
  - Charging Handle Latch Spring
  - Charging Handle Latch
  - Charging Handle Latch Roll Pin
  - Charging Handle</t>
  </si>
  <si>
    <t xml:space="preserve">Ejection Port Cover Assembly
  - Ejection Fort Cover
  - Cover Hinge Pin
  - Ejection Port Cover Spring
  - Cover Hinge Pin Snap Ring </t>
  </si>
  <si>
    <t>Flip up Sights Rear
  - Aluminum</t>
  </si>
  <si>
    <t>Carbine Buffer Tube Assembly
  - Buffer Tube
  - Buffer Spring
  - Buffer Weight
  - Receiver End Plate
  - Receiver Extension Nut</t>
  </si>
  <si>
    <t>Buttstock
  - 6 Position Buttstock</t>
  </si>
  <si>
    <t>Combat Reflex Sights/Optics Sight Program</t>
  </si>
  <si>
    <t>NR</t>
  </si>
  <si>
    <t>PAMU</t>
  </si>
  <si>
    <t>Nr of Carbines</t>
  </si>
  <si>
    <t>OH Combat Optics/Reflex Rights</t>
  </si>
  <si>
    <t>% Fill-up</t>
  </si>
  <si>
    <t>Proposed Distribution (2023)</t>
  </si>
  <si>
    <t>OH after Distribution</t>
  </si>
  <si>
    <t>% Fill-up after Distribution</t>
  </si>
  <si>
    <t>Proposed Distribution (2022 Residuals)</t>
  </si>
  <si>
    <t>OH after Distribution (2022 Residuals)</t>
  </si>
  <si>
    <t>Accessories</t>
  </si>
  <si>
    <t>Combat Reflex Sight/Optics Sight</t>
  </si>
  <si>
    <t>ARESCOM</t>
  </si>
  <si>
    <t>IMCOM</t>
  </si>
  <si>
    <t>1ID</t>
  </si>
  <si>
    <t>3ID</t>
  </si>
  <si>
    <t>1BCT</t>
  </si>
  <si>
    <t>51EBDE</t>
  </si>
  <si>
    <t>52EBDE</t>
  </si>
  <si>
    <t>53EBDE</t>
  </si>
  <si>
    <t>54EBDE</t>
  </si>
  <si>
    <t>55EBDE</t>
  </si>
  <si>
    <t>SFR(A)</t>
  </si>
  <si>
    <t>FSRR</t>
  </si>
  <si>
    <t>LRR</t>
  </si>
  <si>
    <t>ASR</t>
  </si>
  <si>
    <t>CMOR</t>
  </si>
  <si>
    <t>FCPA</t>
  </si>
  <si>
    <t>APMC</t>
  </si>
  <si>
    <t>APAO</t>
  </si>
  <si>
    <t>Avn Regiment</t>
  </si>
  <si>
    <t>PA Stocks</t>
  </si>
  <si>
    <t xml:space="preserve"> PROGRAM OF EXPENDITURE (POE)  </t>
  </si>
  <si>
    <t>Procurement of Firearms for 11ID, PA</t>
  </si>
  <si>
    <t>(Firepower Branch)</t>
  </si>
  <si>
    <t>Total Price</t>
  </si>
  <si>
    <t>Assault Rifle, 5.56mm: AR15/M4 Platform</t>
  </si>
  <si>
    <t>Pistol, 9mm</t>
  </si>
</sst>
</file>

<file path=xl/styles.xml><?xml version="1.0" encoding="utf-8"?>
<styleSheet xmlns="http://schemas.openxmlformats.org/spreadsheetml/2006/main" xmlns:xr9="http://schemas.microsoft.com/office/spreadsheetml/2016/revision9">
  <numFmts count="17">
    <numFmt numFmtId="41" formatCode="_-* #,##0_-;\-* #,##0_-;_-* &quot;-&quot;_-;_-@_-"/>
    <numFmt numFmtId="42" formatCode="_-&quot;₱&quot;* #,##0_-;\-&quot;₱&quot;* #,##0_-;_-&quot;₱&quot;* &quot;-&quot;_-;_-@_-"/>
    <numFmt numFmtId="43" formatCode="_-* #,##0.00_-;\-* #,##0.00_-;_-* &quot;-&quot;??_-;_-@_-"/>
    <numFmt numFmtId="44" formatCode="_-&quot;₱&quot;* #,##0.00_-;\-&quot;₱&quot;* #,##0.00_-;_-&quot;₱&quot;* &quot;-&quot;??_-;_-@_-"/>
    <numFmt numFmtId="176" formatCode="_(* #,##0.00_);_(* \(#,##0.00\);_(* &quot;-&quot;??_);_(@_)"/>
    <numFmt numFmtId="177" formatCode="#,##0.00&quot; &quot;;&quot; (&quot;#,##0.00&quot;)&quot;;&quot; -&quot;#&quot; &quot;;@&quot; &quot;"/>
    <numFmt numFmtId="178" formatCode="_-* #,##0_-;\-* #,##0_-;_-* &quot;-&quot;??_-;_-@_-"/>
    <numFmt numFmtId="179" formatCode="_(* #,##0_);_(* \(#,##0\);_(* &quot;-&quot;??_);_(@_)"/>
    <numFmt numFmtId="180" formatCode="_-* #,##0.000000000_-;\-* #,##0.000000000_-;_-* &quot;-&quot;??_-;_-@_-"/>
    <numFmt numFmtId="181" formatCode="_-* #,##0.00000_-;\-* #,##0.00000_-;_-* &quot;-&quot;??_-;_-@_-"/>
    <numFmt numFmtId="182" formatCode="_-* #,##0.000000_-;\-* #,##0.000000_-;_-* &quot;-&quot;??_-;_-@_-"/>
    <numFmt numFmtId="183" formatCode="_-* #,##0.0_-;\-* #,##0.0_-;_-* &quot;-&quot;??_-;_-@_-"/>
    <numFmt numFmtId="184" formatCode="&quot;₱&quot;#,##0.00"/>
    <numFmt numFmtId="185" formatCode="_-* #,##0.00_-;\-* #,##0.00_-;_-* &quot;-&quot;??_-;_-@"/>
    <numFmt numFmtId="186" formatCode="mmm\-yy"/>
    <numFmt numFmtId="187" formatCode="_-* #,##0.00000000_-;\-* #,##0.00000000_-;_-* &quot;-&quot;??_-;_-@_-"/>
    <numFmt numFmtId="188" formatCode="0.000000"/>
  </numFmts>
  <fonts count="60">
    <font>
      <sz val="11"/>
      <color theme="1"/>
      <name val="Calibri"/>
      <charset val="134"/>
      <scheme val="minor"/>
    </font>
    <font>
      <sz val="10"/>
      <name val="Arial"/>
      <charset val="134"/>
    </font>
    <font>
      <sz val="11"/>
      <color theme="1"/>
      <name val="Arial Narrow"/>
      <charset val="134"/>
    </font>
    <font>
      <sz val="12"/>
      <color theme="1"/>
      <name val="Arial Narrow"/>
      <charset val="134"/>
    </font>
    <font>
      <b/>
      <sz val="12"/>
      <color theme="1"/>
      <name val="Arial Narrow"/>
      <charset val="134"/>
    </font>
    <font>
      <b/>
      <sz val="11"/>
      <color theme="1"/>
      <name val="Arial Narrow"/>
      <charset val="134"/>
    </font>
    <font>
      <sz val="11"/>
      <color rgb="FF333333"/>
      <name val="Arial Narrow"/>
      <charset val="134"/>
    </font>
    <font>
      <sz val="12"/>
      <color rgb="FFFF0000"/>
      <name val="Arial Narrow"/>
      <charset val="134"/>
    </font>
    <font>
      <sz val="12"/>
      <name val="Arial Narrow"/>
      <charset val="134"/>
    </font>
    <font>
      <b/>
      <sz val="12"/>
      <name val="Arial Narrow"/>
      <charset val="134"/>
    </font>
    <font>
      <sz val="12"/>
      <color rgb="FF000000"/>
      <name val="Arial Narrow"/>
      <charset val="134"/>
    </font>
    <font>
      <b/>
      <sz val="11"/>
      <name val="Calibri"/>
      <charset val="134"/>
      <scheme val="minor"/>
    </font>
    <font>
      <sz val="11"/>
      <name val="Calibri"/>
      <charset val="134"/>
      <scheme val="minor"/>
    </font>
    <font>
      <b/>
      <sz val="18"/>
      <name val="Arial Narrow"/>
      <charset val="134"/>
    </font>
    <font>
      <b/>
      <sz val="12"/>
      <name val="Arial"/>
      <charset val="134"/>
    </font>
    <font>
      <b/>
      <sz val="12"/>
      <color rgb="FF000000"/>
      <name val="Arial Narrow"/>
      <charset val="134"/>
    </font>
    <font>
      <b/>
      <sz val="11"/>
      <color rgb="FF000000"/>
      <name val="Arial Narrow"/>
      <charset val="134"/>
    </font>
    <font>
      <sz val="11"/>
      <name val="Arial Narrow"/>
      <charset val="134"/>
    </font>
    <font>
      <sz val="12"/>
      <color indexed="8"/>
      <name val="Arial Narrow"/>
      <charset val="134"/>
    </font>
    <font>
      <sz val="11"/>
      <color indexed="8"/>
      <name val="Arial Narrow"/>
      <charset val="134"/>
    </font>
    <font>
      <sz val="12"/>
      <name val="Arial"/>
      <charset val="134"/>
    </font>
    <font>
      <sz val="12"/>
      <color rgb="FF000000"/>
      <name val="Arial"/>
      <charset val="134"/>
    </font>
    <font>
      <sz val="12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12"/>
      <color theme="1"/>
      <name val="Arial"/>
      <charset val="134"/>
    </font>
    <font>
      <b/>
      <u/>
      <sz val="12"/>
      <color theme="1"/>
      <name val="Arial"/>
      <charset val="134"/>
    </font>
    <font>
      <b/>
      <u/>
      <sz val="12"/>
      <name val="Arial Narrow"/>
      <charset val="134"/>
    </font>
    <font>
      <sz val="12"/>
      <color theme="0"/>
      <name val="Arial Narrow"/>
      <charset val="134"/>
    </font>
    <font>
      <u/>
      <sz val="12"/>
      <name val="Arial Narrow"/>
      <charset val="134"/>
    </font>
    <font>
      <b/>
      <sz val="11"/>
      <color rgb="FF000000"/>
      <name val="Arial "/>
      <charset val="134"/>
    </font>
    <font>
      <sz val="11"/>
      <name val="Arial "/>
      <charset val="134"/>
    </font>
    <font>
      <b/>
      <sz val="11"/>
      <color theme="1"/>
      <name val="Arial"/>
      <charset val="134"/>
    </font>
    <font>
      <sz val="11"/>
      <color theme="1"/>
      <name val="Arial"/>
      <charset val="134"/>
    </font>
    <font>
      <b/>
      <sz val="11"/>
      <name val="Arial"/>
      <charset val="134"/>
    </font>
    <font>
      <sz val="11"/>
      <name val="Arial"/>
      <charset val="134"/>
    </font>
    <font>
      <b/>
      <sz val="11"/>
      <color theme="1"/>
      <name val="Calibri"/>
      <charset val="134"/>
      <scheme val="minor"/>
    </font>
    <font>
      <sz val="14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134"/>
    </font>
    <font>
      <sz val="10"/>
      <name val="Verdana"/>
      <charset val="134"/>
    </font>
    <font>
      <sz val="10"/>
      <color rgb="FF000000"/>
      <name val="Arial1"/>
      <charset val="134"/>
    </font>
    <font>
      <sz val="11"/>
      <color indexed="8"/>
      <name val="Calibri"/>
      <charset val="134"/>
    </font>
  </fonts>
  <fills count="46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D1FFCE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676767"/>
      </left>
      <right style="thin">
        <color rgb="FF646767"/>
      </right>
      <top style="thin">
        <color rgb="FF575757"/>
      </top>
      <bottom style="thin">
        <color rgb="FF5B5B5B"/>
      </bottom>
      <diagonal/>
    </border>
    <border>
      <left style="thin">
        <color rgb="FF646767"/>
      </left>
      <right style="thin">
        <color rgb="FF6B6B6B"/>
      </right>
      <top style="thin">
        <color rgb="FF545754"/>
      </top>
      <bottom style="thin">
        <color rgb="FF575757"/>
      </bottom>
      <diagonal/>
    </border>
    <border>
      <left style="thin">
        <color rgb="FF6B6B6B"/>
      </left>
      <right style="thin">
        <color rgb="FF6B6B6B"/>
      </right>
      <top style="thin">
        <color rgb="FF6B6B6B"/>
      </top>
      <bottom style="thin">
        <color rgb="FF5B5B5B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676767"/>
      </left>
      <right style="thin">
        <color rgb="FF646767"/>
      </right>
      <top style="thin">
        <color rgb="FF545754"/>
      </top>
      <bottom style="thin">
        <color rgb="FF575757"/>
      </bottom>
      <diagonal/>
    </border>
    <border>
      <left style="thin">
        <color rgb="FF6B6B6B"/>
      </left>
      <right style="thin">
        <color rgb="FF6B6B6B"/>
      </right>
      <top style="thin">
        <color rgb="FF545754"/>
      </top>
      <bottom style="thin">
        <color rgb="FF6B6B6B"/>
      </bottom>
      <diagonal/>
    </border>
    <border>
      <left style="thin">
        <color rgb="FF676767"/>
      </left>
      <right style="thin">
        <color rgb="FF646767"/>
      </right>
      <top style="thin">
        <color rgb="FF5B5B5B"/>
      </top>
      <bottom style="thin">
        <color rgb="FF575757"/>
      </bottom>
      <diagonal/>
    </border>
    <border>
      <left style="thin">
        <color rgb="FF6B6B6B"/>
      </left>
      <right style="thin">
        <color rgb="FF6B6B6B"/>
      </right>
      <top style="thin">
        <color rgb="FF5B5B5B"/>
      </top>
      <bottom style="thin">
        <color rgb="FF575757"/>
      </bottom>
      <diagonal/>
    </border>
    <border>
      <left style="thin">
        <color rgb="FF6B6B6B"/>
      </left>
      <right style="thin">
        <color rgb="FF6B6B6B"/>
      </right>
      <top style="thin">
        <color rgb="FF575757"/>
      </top>
      <bottom style="thin">
        <color rgb="FF5B5B5B"/>
      </bottom>
      <diagonal/>
    </border>
    <border>
      <left style="thin">
        <color rgb="FF676767"/>
      </left>
      <right style="thin">
        <color rgb="FF646767"/>
      </right>
      <top style="thin">
        <color rgb="FF5B5B5B"/>
      </top>
      <bottom style="thin">
        <color rgb="FF545454"/>
      </bottom>
      <diagonal/>
    </border>
    <border>
      <left style="thin">
        <color rgb="FF6B6B6B"/>
      </left>
      <right style="thin">
        <color rgb="FF6B6B6B"/>
      </right>
      <top style="thin">
        <color rgb="FF5B5B5B"/>
      </top>
      <bottom style="thin">
        <color rgb="FF676767"/>
      </bottom>
      <diagonal/>
    </border>
    <border>
      <left style="thin">
        <color rgb="FF676767"/>
      </left>
      <right style="thin">
        <color rgb="FF646767"/>
      </right>
      <top style="thin">
        <color rgb="FF545454"/>
      </top>
      <bottom style="thin">
        <color rgb="FF545454"/>
      </bottom>
      <diagonal/>
    </border>
    <border>
      <left style="thin">
        <color rgb="FF6B6B6B"/>
      </left>
      <right style="thin">
        <color rgb="FF6B6B6B"/>
      </right>
      <top style="thin">
        <color rgb="FF676767"/>
      </top>
      <bottom style="thin">
        <color rgb="FF676767"/>
      </bottom>
      <diagonal/>
    </border>
    <border>
      <left style="thin">
        <color rgb="FF6B6B6B"/>
      </left>
      <right style="thin">
        <color rgb="FF6B6B6B"/>
      </right>
      <top style="thin">
        <color rgb="FF676767"/>
      </top>
      <bottom style="thin">
        <color rgb="FF545454"/>
      </bottom>
      <diagonal/>
    </border>
    <border>
      <left style="thin">
        <color rgb="FF676767"/>
      </left>
      <right style="thin">
        <color rgb="FF646767"/>
      </right>
      <top style="thin">
        <color rgb="FF545454"/>
      </top>
      <bottom style="thin">
        <color rgb="FF4F5454"/>
      </bottom>
      <diagonal/>
    </border>
    <border>
      <left style="thin">
        <color rgb="FF6B6B6B"/>
      </left>
      <right style="thin">
        <color rgb="FF6B6B6B"/>
      </right>
      <top style="thin">
        <color rgb="FF545454"/>
      </top>
      <bottom style="thin">
        <color rgb="FF4F5454"/>
      </bottom>
      <diagonal/>
    </border>
    <border>
      <left style="thin">
        <color rgb="FF676767"/>
      </left>
      <right style="thin">
        <color rgb="FF646767"/>
      </right>
      <top style="thin">
        <color rgb="FF4F5454"/>
      </top>
      <bottom style="thin">
        <color rgb="FF545454"/>
      </bottom>
      <diagonal/>
    </border>
    <border>
      <left style="thin">
        <color rgb="FF6B6B6B"/>
      </left>
      <right style="thin">
        <color rgb="FF6B6B6B"/>
      </right>
      <top style="thin">
        <color rgb="FF4F5454"/>
      </top>
      <bottom style="thin">
        <color rgb="FF545454"/>
      </bottom>
      <diagonal/>
    </border>
    <border>
      <left style="thin">
        <color rgb="FF676767"/>
      </left>
      <right style="thin">
        <color rgb="FF646767"/>
      </right>
      <top style="thin">
        <color rgb="FF545454"/>
      </top>
      <bottom style="thin">
        <color rgb="FF545754"/>
      </bottom>
      <diagonal/>
    </border>
    <border>
      <left style="thin">
        <color rgb="FF6B6B6B"/>
      </left>
      <right style="thin">
        <color rgb="FF6B6B6B"/>
      </right>
      <top style="thin">
        <color rgb="FF545454"/>
      </top>
      <bottom style="thin">
        <color rgb="FF676767"/>
      </bottom>
      <diagonal/>
    </border>
    <border>
      <left/>
      <right style="thin">
        <color rgb="FF646767"/>
      </right>
      <top style="thin">
        <color rgb="FF545754"/>
      </top>
      <bottom style="thin">
        <color rgb="FF575757"/>
      </bottom>
      <diagonal/>
    </border>
    <border>
      <left style="thin">
        <color rgb="FF6B6B6B"/>
      </left>
      <right style="thin">
        <color rgb="FF6B6B6B"/>
      </right>
      <top style="thin">
        <color rgb="FF676767"/>
      </top>
      <bottom style="thin">
        <color rgb="FF575757"/>
      </bottom>
      <diagonal/>
    </border>
    <border>
      <left/>
      <right style="thin">
        <color rgb="FF646767"/>
      </right>
      <top style="thin">
        <color rgb="FF575757"/>
      </top>
      <bottom style="thin">
        <color rgb="FF545454"/>
      </bottom>
      <diagonal/>
    </border>
    <border>
      <left style="thin">
        <color rgb="FF6B6B6B"/>
      </left>
      <right style="thin">
        <color rgb="FF6B6B6B"/>
      </right>
      <top style="thin">
        <color rgb="FF575757"/>
      </top>
      <bottom style="thin">
        <color rgb="FF545454"/>
      </bottom>
      <diagonal/>
    </border>
    <border>
      <left/>
      <right style="thin">
        <color rgb="FF646767"/>
      </right>
      <top style="thin">
        <color rgb="FF545454"/>
      </top>
      <bottom style="thin">
        <color rgb="FF575757"/>
      </bottom>
      <diagonal/>
    </border>
    <border>
      <left style="thin">
        <color rgb="FF6B6B6B"/>
      </left>
      <right style="thin">
        <color rgb="FF6B6B6B"/>
      </right>
      <top style="thin">
        <color rgb="FF545454"/>
      </top>
      <bottom style="thin">
        <color rgb="FF575757"/>
      </bottom>
      <diagonal/>
    </border>
    <border>
      <left/>
      <right style="thin">
        <color rgb="FF646767"/>
      </right>
      <top style="thin">
        <color rgb="FF575757"/>
      </top>
      <bottom style="thin">
        <color rgb="FF575757"/>
      </bottom>
      <diagonal/>
    </border>
    <border>
      <left style="thin">
        <color rgb="FF6B6B6B"/>
      </left>
      <right style="thin">
        <color rgb="FF6B6B6B"/>
      </right>
      <top style="thin">
        <color rgb="FF575757"/>
      </top>
      <bottom style="thin">
        <color rgb="FF575757"/>
      </bottom>
      <diagonal/>
    </border>
    <border>
      <left/>
      <right style="thin">
        <color rgb="FF646767"/>
      </right>
      <top style="thin">
        <color rgb="FF545454"/>
      </top>
      <bottom style="thin">
        <color rgb="FF4F4F4F"/>
      </bottom>
      <diagonal/>
    </border>
    <border>
      <left style="thin">
        <color rgb="FF6B6B6B"/>
      </left>
      <right style="thin">
        <color rgb="FF6B6B6B"/>
      </right>
      <top style="thin">
        <color rgb="FF545454"/>
      </top>
      <bottom style="thin">
        <color rgb="FF606464"/>
      </bottom>
      <diagonal/>
    </border>
    <border>
      <left/>
      <right style="thin">
        <color rgb="FF646767"/>
      </right>
      <top style="thin">
        <color rgb="FF4F4F4F"/>
      </top>
      <bottom style="thin">
        <color rgb="FF4F4F4F"/>
      </bottom>
      <diagonal/>
    </border>
    <border>
      <left style="thin">
        <color rgb="FF646767"/>
      </left>
      <right style="thin">
        <color rgb="FF6B6B6B"/>
      </right>
      <top style="thin">
        <color rgb="FF4F4F4F"/>
      </top>
      <bottom style="thin">
        <color rgb="FF4F4F4F"/>
      </bottom>
      <diagonal/>
    </border>
    <border>
      <left style="thin">
        <color rgb="FF6B6B6B"/>
      </left>
      <right style="thin">
        <color rgb="FF6B6B6B"/>
      </right>
      <top style="thin">
        <color rgb="FF606464"/>
      </top>
      <bottom style="thin">
        <color rgb="FF4F4F4F"/>
      </bottom>
      <diagonal/>
    </border>
    <border>
      <left/>
      <right style="thin">
        <color rgb="FF646767"/>
      </right>
      <top style="thin">
        <color rgb="FF4F4F4F"/>
      </top>
      <bottom style="thin">
        <color rgb="FF575757"/>
      </bottom>
      <diagonal/>
    </border>
    <border>
      <left style="thin">
        <color rgb="FF646767"/>
      </left>
      <right style="thin">
        <color rgb="FF6B6B6B"/>
      </right>
      <top style="thin">
        <color rgb="FF4F4F4F"/>
      </top>
      <bottom style="thin">
        <color rgb="FF545454"/>
      </bottom>
      <diagonal/>
    </border>
    <border>
      <left style="thin">
        <color rgb="FF6B6B6B"/>
      </left>
      <right style="thin">
        <color rgb="FF6B7070"/>
      </right>
      <top style="thin">
        <color rgb="FF4F4F4F"/>
      </top>
      <bottom style="thin">
        <color rgb="FF545454"/>
      </bottom>
      <diagonal/>
    </border>
    <border>
      <left style="thin">
        <color rgb="FF6B6B6B"/>
      </left>
      <right style="thin">
        <color rgb="FF6B7070"/>
      </right>
      <top style="thin">
        <color rgb="FF545454"/>
      </top>
      <bottom style="thin">
        <color rgb="FF545454"/>
      </bottom>
      <diagonal/>
    </border>
    <border>
      <left style="thin">
        <color rgb="FF646464"/>
      </left>
      <right style="thin">
        <color rgb="FF646767"/>
      </right>
      <top style="thin">
        <color rgb="FF545454"/>
      </top>
      <bottom style="thin">
        <color rgb="FF575757"/>
      </bottom>
      <diagonal/>
    </border>
    <border>
      <left style="thin">
        <color rgb="FF6B6B6B"/>
      </left>
      <right style="thin">
        <color rgb="FF6B7070"/>
      </right>
      <top style="thin">
        <color rgb="FF545454"/>
      </top>
      <bottom style="thin">
        <color rgb="FF575757"/>
      </bottom>
      <diagonal/>
    </border>
    <border>
      <left style="thin">
        <color rgb="FF646464"/>
      </left>
      <right style="thin">
        <color rgb="FF646767"/>
      </right>
      <top style="thin">
        <color rgb="FF575757"/>
      </top>
      <bottom style="thin">
        <color rgb="FF545757"/>
      </bottom>
      <diagonal/>
    </border>
    <border>
      <left style="thin">
        <color rgb="FF6B6B6B"/>
      </left>
      <right style="thin">
        <color rgb="FF6B7070"/>
      </right>
      <top style="thin">
        <color rgb="FF575757"/>
      </top>
      <bottom style="thin">
        <color rgb="FF545757"/>
      </bottom>
      <diagonal/>
    </border>
    <border>
      <left style="thin">
        <color rgb="FF646464"/>
      </left>
      <right style="thin">
        <color rgb="FF646767"/>
      </right>
      <top style="thin">
        <color rgb="FF545757"/>
      </top>
      <bottom style="thin">
        <color rgb="FF545757"/>
      </bottom>
      <diagonal/>
    </border>
    <border>
      <left style="thin">
        <color rgb="FF6B6B6B"/>
      </left>
      <right style="thin">
        <color rgb="FF6B7070"/>
      </right>
      <top style="thin">
        <color rgb="FF545757"/>
      </top>
      <bottom style="thin">
        <color rgb="FF545757"/>
      </bottom>
      <diagonal/>
    </border>
    <border>
      <left style="thin">
        <color rgb="FF646464"/>
      </left>
      <right style="thin">
        <color rgb="FF646767"/>
      </right>
      <top style="thin">
        <color rgb="FF545757"/>
      </top>
      <bottom style="thin">
        <color rgb="FF545454"/>
      </bottom>
      <diagonal/>
    </border>
    <border>
      <left style="thin">
        <color rgb="FF6B6B6B"/>
      </left>
      <right style="thin">
        <color rgb="FF6B7070"/>
      </right>
      <top style="thin">
        <color rgb="FF545757"/>
      </top>
      <bottom style="thin">
        <color rgb="FF545454"/>
      </bottom>
      <diagonal/>
    </border>
    <border>
      <left style="thin">
        <color rgb="FF646464"/>
      </left>
      <right style="thin">
        <color rgb="FF707070"/>
      </right>
      <top style="thin">
        <color rgb="FF545454"/>
      </top>
      <bottom style="thin">
        <color rgb="FF575757"/>
      </bottom>
      <diagonal/>
    </border>
    <border>
      <left style="thin">
        <color rgb="FF646464"/>
      </left>
      <right style="thin">
        <color rgb="FF707070"/>
      </right>
      <top style="thin">
        <color rgb="FF575757"/>
      </top>
      <bottom style="thin">
        <color rgb="FF545454"/>
      </bottom>
      <diagonal/>
    </border>
    <border>
      <left style="thin">
        <color rgb="FF6B6B6B"/>
      </left>
      <right style="thin">
        <color rgb="FF6B7070"/>
      </right>
      <top style="thin">
        <color rgb="FF575757"/>
      </top>
      <bottom style="thin">
        <color rgb="FF545454"/>
      </bottom>
      <diagonal/>
    </border>
    <border>
      <left style="thin">
        <color rgb="FF646464"/>
      </left>
      <right style="thin">
        <color rgb="FF707070"/>
      </right>
      <top style="thin">
        <color rgb="FF545454"/>
      </top>
      <bottom style="thin">
        <color rgb="FF545454"/>
      </bottom>
      <diagonal/>
    </border>
    <border>
      <left style="thin">
        <color rgb="FF6B6B6B"/>
      </left>
      <right style="thin">
        <color rgb="FF6B7070"/>
      </right>
      <top style="thin">
        <color rgb="FF545454"/>
      </top>
      <bottom style="thin">
        <color rgb="FF676B6B"/>
      </bottom>
      <diagonal/>
    </border>
    <border>
      <left style="thin">
        <color rgb="FF6B6B6B"/>
      </left>
      <right style="thin">
        <color rgb="FF676767"/>
      </right>
      <top style="thin">
        <color rgb="FF676B6B"/>
      </top>
      <bottom style="thin">
        <color rgb="FF545454"/>
      </bottom>
      <diagonal/>
    </border>
    <border>
      <left style="thin">
        <color rgb="FF646464"/>
      </left>
      <right style="thin">
        <color rgb="FF676767"/>
      </right>
      <top style="thin">
        <color rgb="FF545454"/>
      </top>
      <bottom style="thin">
        <color rgb="FF4F4F4F"/>
      </bottom>
      <diagonal/>
    </border>
    <border>
      <left style="thin">
        <color rgb="FF6B6B6B"/>
      </left>
      <right style="thin">
        <color rgb="FF676767"/>
      </right>
      <top style="thin">
        <color rgb="FF545454"/>
      </top>
      <bottom style="thin">
        <color rgb="FF4F4F4F"/>
      </bottom>
      <diagonal/>
    </border>
    <border>
      <left style="thin">
        <color rgb="FF646464"/>
      </left>
      <right style="thin">
        <color rgb="FF676767"/>
      </right>
      <top style="thin">
        <color rgb="FF4F4F4F"/>
      </top>
      <bottom style="thin">
        <color rgb="FF545757"/>
      </bottom>
      <diagonal/>
    </border>
    <border>
      <left style="thin">
        <color rgb="FF6B6B6B"/>
      </left>
      <right style="thin">
        <color rgb="FF676767"/>
      </right>
      <top style="thin">
        <color rgb="FF4F4F4F"/>
      </top>
      <bottom style="thin">
        <color rgb="FF4F5454"/>
      </bottom>
      <diagonal/>
    </border>
    <border>
      <left style="thin">
        <color rgb="FF646464"/>
      </left>
      <right style="thin">
        <color rgb="FF676767"/>
      </right>
      <top style="thin">
        <color rgb="FF545757"/>
      </top>
      <bottom style="thin">
        <color rgb="FF4F4F4F"/>
      </bottom>
      <diagonal/>
    </border>
    <border>
      <left style="thin">
        <color rgb="FF6B6B6B"/>
      </left>
      <right style="thin">
        <color rgb="FF676767"/>
      </right>
      <top style="thin">
        <color rgb="FF4F5454"/>
      </top>
      <bottom style="thin">
        <color rgb="FF4F4F4F"/>
      </bottom>
      <diagonal/>
    </border>
    <border>
      <left style="thin">
        <color rgb="FF646464"/>
      </left>
      <right style="thin">
        <color rgb="FF676767"/>
      </right>
      <top style="thin">
        <color rgb="FF4F4F4F"/>
      </top>
      <bottom style="thin">
        <color rgb="FF4F4F4F"/>
      </bottom>
      <diagonal/>
    </border>
    <border>
      <left style="thin">
        <color rgb="FF6B6B6B"/>
      </left>
      <right style="thin">
        <color rgb="FF676767"/>
      </right>
      <top style="thin">
        <color rgb="FF4F4F4F"/>
      </top>
      <bottom style="thin">
        <color rgb="FF606060"/>
      </bottom>
      <diagonal/>
    </border>
    <border>
      <left style="thin">
        <color rgb="FF6B6B6B"/>
      </left>
      <right style="thin">
        <color rgb="FF676767"/>
      </right>
      <top style="thin">
        <color rgb="FF606060"/>
      </top>
      <bottom style="thin">
        <color rgb="FF4F4F4F"/>
      </bottom>
      <diagonal/>
    </border>
    <border>
      <left style="thin">
        <color rgb="FF6B6B6B"/>
      </left>
      <right style="thin">
        <color rgb="FF676767"/>
      </right>
      <top style="thin">
        <color rgb="FF4F4F4F"/>
      </top>
      <bottom style="thin">
        <color rgb="FF4F4F4F"/>
      </bottom>
      <diagonal/>
    </border>
    <border>
      <left style="thin">
        <color rgb="FF646464"/>
      </left>
      <right style="thin">
        <color rgb="FF676767"/>
      </right>
      <top style="thin">
        <color rgb="FF4F4F4F"/>
      </top>
      <bottom style="thin">
        <color rgb="FF575757"/>
      </bottom>
      <diagonal/>
    </border>
    <border>
      <left style="thin">
        <color rgb="FF6B6B6B"/>
      </left>
      <right style="thin">
        <color rgb="FF676767"/>
      </right>
      <top style="thin">
        <color rgb="FF4F4F4F"/>
      </top>
      <bottom style="thin">
        <color rgb="FF575757"/>
      </bottom>
      <diagonal/>
    </border>
    <border>
      <left style="thin">
        <color rgb="FF646464"/>
      </left>
      <right style="thin">
        <color rgb="FF676767"/>
      </right>
      <top style="thin">
        <color rgb="FF575757"/>
      </top>
      <bottom style="thin">
        <color rgb="FF4F4F4F"/>
      </bottom>
      <diagonal/>
    </border>
    <border>
      <left style="thin">
        <color rgb="FF676B6B"/>
      </left>
      <right style="thin">
        <color rgb="FF676767"/>
      </right>
      <top style="thin">
        <color rgb="FF575757"/>
      </top>
      <bottom style="thin">
        <color rgb="FF646464"/>
      </bottom>
      <diagonal/>
    </border>
    <border>
      <left style="thin">
        <color rgb="FF646464"/>
      </left>
      <right style="thin">
        <color rgb="FF676767"/>
      </right>
      <top style="thin">
        <color rgb="FF4F4F4F"/>
      </top>
      <bottom style="thin">
        <color rgb="FF4B4F4F"/>
      </bottom>
      <diagonal/>
    </border>
    <border>
      <left style="thin">
        <color rgb="FF676B6B"/>
      </left>
      <right style="thin">
        <color rgb="FF676767"/>
      </right>
      <top style="thin">
        <color rgb="FF646464"/>
      </top>
      <bottom style="thin">
        <color rgb="FF676B6B"/>
      </bottom>
      <diagonal/>
    </border>
    <border>
      <left style="thin">
        <color rgb="FF646464"/>
      </left>
      <right style="thin">
        <color rgb="FF676767"/>
      </right>
      <top style="thin">
        <color rgb="FF4B4F4F"/>
      </top>
      <bottom style="thin">
        <color rgb="FF4F5454"/>
      </bottom>
      <diagonal/>
    </border>
    <border>
      <left style="thin">
        <color rgb="FF676B6B"/>
      </left>
      <right style="thin">
        <color rgb="FF676767"/>
      </right>
      <top style="thin">
        <color rgb="FF676B6B"/>
      </top>
      <bottom style="thin">
        <color rgb="FF606460"/>
      </bottom>
      <diagonal/>
    </border>
    <border>
      <left style="thin">
        <color rgb="FF646464"/>
      </left>
      <right style="thin">
        <color rgb="FF676767"/>
      </right>
      <top style="thin">
        <color rgb="FF4F5454"/>
      </top>
      <bottom style="thin">
        <color rgb="FF545454"/>
      </bottom>
      <diagonal/>
    </border>
    <border>
      <left style="thin">
        <color rgb="FF676B6B"/>
      </left>
      <right style="thin">
        <color rgb="FF676767"/>
      </right>
      <top style="thin">
        <color rgb="FF606460"/>
      </top>
      <bottom style="thin">
        <color rgb="FF545454"/>
      </bottom>
      <diagonal/>
    </border>
    <border>
      <left style="thin">
        <color rgb="FF646464"/>
      </left>
      <right style="thin">
        <color rgb="FF676767"/>
      </right>
      <top style="thin">
        <color rgb="FF545454"/>
      </top>
      <bottom style="thin">
        <color rgb="FF545454"/>
      </bottom>
      <diagonal/>
    </border>
    <border>
      <left style="thin">
        <color rgb="FF676767"/>
      </left>
      <right style="thin">
        <color rgb="FF676B6B"/>
      </right>
      <top style="thin">
        <color rgb="FF545454"/>
      </top>
      <bottom style="thin">
        <color rgb="FF545454"/>
      </bottom>
      <diagonal/>
    </border>
    <border>
      <left style="thin">
        <color rgb="FF676B6B"/>
      </left>
      <right style="thin">
        <color rgb="FF676767"/>
      </right>
      <top style="thin">
        <color rgb="FF545454"/>
      </top>
      <bottom style="thin">
        <color rgb="FF545454"/>
      </bottom>
      <diagonal/>
    </border>
    <border>
      <left style="thin">
        <color rgb="FF676767"/>
      </left>
      <right style="thin">
        <color rgb="FF676B6B"/>
      </right>
      <top style="thin">
        <color rgb="FF545454"/>
      </top>
      <bottom style="thin">
        <color rgb="FF4F4F4F"/>
      </bottom>
      <diagonal/>
    </border>
    <border>
      <left style="thin">
        <color rgb="FF676B6B"/>
      </left>
      <right style="thin">
        <color rgb="FF676767"/>
      </right>
      <top style="thin">
        <color rgb="FF545454"/>
      </top>
      <bottom style="thin">
        <color rgb="FF4F4F4F"/>
      </bottom>
      <diagonal/>
    </border>
    <border>
      <left style="thin">
        <color rgb="FF676767"/>
      </left>
      <right style="thin">
        <color rgb="FF676B6B"/>
      </right>
      <top style="thin">
        <color rgb="FF4F4F4F"/>
      </top>
      <bottom style="thin">
        <color rgb="FF4F4F4F"/>
      </bottom>
      <diagonal/>
    </border>
    <border>
      <left style="thin">
        <color rgb="FF676B6B"/>
      </left>
      <right style="thin">
        <color rgb="FF676767"/>
      </right>
      <top style="thin">
        <color rgb="FF4F4F4F"/>
      </top>
      <bottom style="thin">
        <color rgb="FF4F4F4F"/>
      </bottom>
      <diagonal/>
    </border>
    <border>
      <left style="thin">
        <color rgb="FF646464"/>
      </left>
      <right style="thin">
        <color rgb="FF676767"/>
      </right>
      <top style="thin">
        <color rgb="FF4F4F4F"/>
      </top>
      <bottom style="thin">
        <color rgb="FF4B4B4B"/>
      </bottom>
      <diagonal/>
    </border>
    <border>
      <left style="thin">
        <color rgb="FF676767"/>
      </left>
      <right style="thin">
        <color rgb="FF676B6B"/>
      </right>
      <top style="thin">
        <color rgb="FF4F4F4F"/>
      </top>
      <bottom style="thin">
        <color rgb="FF606060"/>
      </bottom>
      <diagonal/>
    </border>
    <border>
      <left style="thin">
        <color rgb="FF676B6B"/>
      </left>
      <right style="thin">
        <color rgb="FF676767"/>
      </right>
      <top style="thin">
        <color rgb="FF4F4F4F"/>
      </top>
      <bottom style="thin">
        <color rgb="FF4B4F4F"/>
      </bottom>
      <diagonal/>
    </border>
    <border>
      <left style="thin">
        <color rgb="FF646464"/>
      </left>
      <right style="thin">
        <color rgb="FF676767"/>
      </right>
      <top style="thin">
        <color rgb="FF4B4B4B"/>
      </top>
      <bottom style="thin">
        <color rgb="FF4B4F4F"/>
      </bottom>
      <diagonal/>
    </border>
    <border>
      <left style="thin">
        <color rgb="FF676B6B"/>
      </left>
      <right style="thin">
        <color rgb="FF676767"/>
      </right>
      <top style="thin">
        <color rgb="FF4B4F4F"/>
      </top>
      <bottom style="thin">
        <color rgb="FF4B4F4F"/>
      </bottom>
      <diagonal/>
    </border>
    <border>
      <left style="thin">
        <color rgb="FF646464"/>
      </left>
      <right style="thin">
        <color rgb="FF676767"/>
      </right>
      <top style="thin">
        <color rgb="FF4B4F4F"/>
      </top>
      <bottom style="thin">
        <color rgb="FF4F544F"/>
      </bottom>
      <diagonal/>
    </border>
    <border>
      <left style="thin">
        <color rgb="FF676B6B"/>
      </left>
      <right style="thin">
        <color rgb="FF676767"/>
      </right>
      <top style="thin">
        <color rgb="FF4B4F4F"/>
      </top>
      <bottom style="thin">
        <color rgb="FF4F544F"/>
      </bottom>
      <diagonal/>
    </border>
    <border>
      <left style="thin">
        <color rgb="FF646464"/>
      </left>
      <right style="thin">
        <color rgb="FF676767"/>
      </right>
      <top style="thin">
        <color rgb="FF4F544F"/>
      </top>
      <bottom style="thin">
        <color rgb="FF545454"/>
      </bottom>
      <diagonal/>
    </border>
    <border>
      <left style="thin">
        <color rgb="FF676B6B"/>
      </left>
      <right style="thin">
        <color rgb="FF676767"/>
      </right>
      <top style="thin">
        <color rgb="FF4F544F"/>
      </top>
      <bottom style="thin">
        <color rgb="FF545454"/>
      </bottom>
      <diagonal/>
    </border>
    <border>
      <left style="thin">
        <color rgb="FF676B6B"/>
      </left>
      <right style="thin">
        <color rgb="FF676767"/>
      </right>
      <top style="thin">
        <color rgb="FF545454"/>
      </top>
      <bottom style="thin">
        <color rgb="FF646464"/>
      </bottom>
      <diagonal/>
    </border>
    <border>
      <left style="thin">
        <color rgb="FF646464"/>
      </left>
      <right style="thin">
        <color rgb="FF676767"/>
      </right>
      <top style="thin">
        <color rgb="FF4F4F4F"/>
      </top>
      <bottom style="thin">
        <color rgb="FF4F5454"/>
      </bottom>
      <diagonal/>
    </border>
    <border>
      <left style="thin">
        <color rgb="FF676B6B"/>
      </left>
      <right style="thin">
        <color rgb="FF676767"/>
      </right>
      <top style="thin">
        <color rgb="FF646464"/>
      </top>
      <bottom style="thin">
        <color rgb="FF4F5454"/>
      </bottom>
      <diagonal/>
    </border>
    <border>
      <left style="thin">
        <color rgb="FF646464"/>
      </left>
      <right style="thin">
        <color rgb="FF676767"/>
      </right>
      <top style="thin">
        <color rgb="FF4F5454"/>
      </top>
      <bottom style="thin">
        <color rgb="FF4F4F4F"/>
      </bottom>
      <diagonal/>
    </border>
    <border>
      <left style="thin">
        <color rgb="FF676B6B"/>
      </left>
      <right style="thin">
        <color rgb="FF676767"/>
      </right>
      <top style="thin">
        <color rgb="FF4F5454"/>
      </top>
      <bottom style="thin">
        <color rgb="FF4F4F4F"/>
      </bottom>
      <diagonal/>
    </border>
    <border>
      <left style="thin">
        <color rgb="FF676B6B"/>
      </left>
      <right style="thin">
        <color rgb="FF676767"/>
      </right>
      <top style="thin">
        <color rgb="FF4F4F4F"/>
      </top>
      <bottom style="thin">
        <color rgb="FF606060"/>
      </bottom>
      <diagonal/>
    </border>
    <border>
      <left style="thin">
        <color rgb="FF646464"/>
      </left>
      <right style="thin">
        <color rgb="FF676767"/>
      </right>
      <top style="thin">
        <color rgb="FF4B4B4B"/>
      </top>
      <bottom style="thin">
        <color rgb="FF4F4F4F"/>
      </bottom>
      <diagonal/>
    </border>
    <border>
      <left style="thin">
        <color rgb="FF676B6B"/>
      </left>
      <right style="thin">
        <color rgb="FF676767"/>
      </right>
      <top style="thin">
        <color rgb="FF606060"/>
      </top>
      <bottom style="thin">
        <color rgb="FF676B67"/>
      </bottom>
      <diagonal/>
    </border>
    <border>
      <left style="thin">
        <color rgb="FF676B6B"/>
      </left>
      <right style="thin">
        <color rgb="FF676767"/>
      </right>
      <top style="thin">
        <color rgb="FF676B67"/>
      </top>
      <bottom style="thin">
        <color rgb="FF646464"/>
      </bottom>
      <diagonal/>
    </border>
    <border>
      <left style="thin">
        <color rgb="FF646464"/>
      </left>
      <right style="thin">
        <color rgb="FF676767"/>
      </right>
      <top style="thin">
        <color rgb="FF4B4B4B"/>
      </top>
      <bottom style="thin">
        <color rgb="FF4F5454"/>
      </bottom>
      <diagonal/>
    </border>
    <border>
      <left style="thin">
        <color rgb="FF646464"/>
      </left>
      <right style="thin">
        <color rgb="FF676767"/>
      </right>
      <top style="thin">
        <color rgb="FF4F5454"/>
      </top>
      <bottom style="thin">
        <color rgb="FF4B4B4B"/>
      </bottom>
      <diagonal/>
    </border>
    <border>
      <left style="thin">
        <color rgb="FF676B6B"/>
      </left>
      <right style="thin">
        <color rgb="FF676767"/>
      </right>
      <top style="thin">
        <color rgb="FF4F5454"/>
      </top>
      <bottom style="thin">
        <color rgb="FF4B4B4B"/>
      </bottom>
      <diagonal/>
    </border>
    <border>
      <left style="thin">
        <color rgb="FF676767"/>
      </left>
      <right style="thin">
        <color rgb="FF646767"/>
      </right>
      <top style="thin">
        <color rgb="FF4F4F4F"/>
      </top>
      <bottom style="thin">
        <color rgb="FF575757"/>
      </bottom>
      <diagonal/>
    </border>
    <border>
      <left style="thin">
        <color rgb="FF646464"/>
      </left>
      <right style="thin">
        <color rgb="FF676767"/>
      </right>
      <top style="thin">
        <color rgb="FF575757"/>
      </top>
      <bottom style="thin">
        <color rgb="FF545454"/>
      </bottom>
      <diagonal/>
    </border>
    <border>
      <left style="thin">
        <color rgb="FF676767"/>
      </left>
      <right style="thin">
        <color rgb="FF646767"/>
      </right>
      <top style="thin">
        <color rgb="FF575757"/>
      </top>
      <bottom style="thin">
        <color rgb="FF545454"/>
      </bottom>
      <diagonal/>
    </border>
    <border>
      <left style="thin">
        <color rgb="FF646464"/>
      </left>
      <right style="thin">
        <color rgb="FF676767"/>
      </right>
      <top style="thin">
        <color rgb="FF545454"/>
      </top>
      <bottom style="thin">
        <color rgb="FF4B4F4F"/>
      </bottom>
      <diagonal/>
    </border>
    <border>
      <left style="thin">
        <color rgb="FF676767"/>
      </left>
      <right style="thin">
        <color rgb="FF646767"/>
      </right>
      <top style="thin">
        <color rgb="FF545454"/>
      </top>
      <bottom style="thin">
        <color rgb="FF4B4F4F"/>
      </bottom>
      <diagonal/>
    </border>
    <border>
      <left style="thin">
        <color rgb="FF646464"/>
      </left>
      <right style="thin">
        <color rgb="FF676767"/>
      </right>
      <top style="thin">
        <color rgb="FF4B4F4F"/>
      </top>
      <bottom style="thin">
        <color rgb="FF4F4F4F"/>
      </bottom>
      <diagonal/>
    </border>
    <border>
      <left style="thin">
        <color rgb="FF676767"/>
      </left>
      <right style="thin">
        <color rgb="FF646767"/>
      </right>
      <top style="thin">
        <color rgb="FF4B4F4F"/>
      </top>
      <bottom style="thin">
        <color rgb="FF4F4F4F"/>
      </bottom>
      <diagonal/>
    </border>
    <border>
      <left style="thin">
        <color rgb="FF676767"/>
      </left>
      <right style="thin">
        <color rgb="FF646767"/>
      </right>
      <top style="thin">
        <color rgb="FF4F4F4F"/>
      </top>
      <bottom style="thin">
        <color rgb="FF4F4F4F"/>
      </bottom>
      <diagonal/>
    </border>
    <border>
      <left style="thin">
        <color rgb="FF676767"/>
      </left>
      <right style="thin">
        <color rgb="FF646767"/>
      </right>
      <top style="thin">
        <color rgb="FF4F4F4F"/>
      </top>
      <bottom style="thin">
        <color rgb="FF646464"/>
      </bottom>
      <diagonal/>
    </border>
    <border>
      <left style="thin">
        <color rgb="FF676767"/>
      </left>
      <right style="thin">
        <color rgb="FF646767"/>
      </right>
      <top style="thin">
        <color rgb="FF646464"/>
      </top>
      <bottom style="thin">
        <color rgb="FF4F4F4F"/>
      </bottom>
      <diagonal/>
    </border>
    <border>
      <left style="thin">
        <color rgb="FF676767"/>
      </left>
      <right style="thin">
        <color rgb="FF646767"/>
      </right>
      <top style="thin">
        <color rgb="FF4F4F4F"/>
      </top>
      <bottom style="thin">
        <color rgb="FF4B4F4F"/>
      </bottom>
      <diagonal/>
    </border>
    <border>
      <left style="thin">
        <color rgb="FF646464"/>
      </left>
      <right style="thin">
        <color rgb="FF676767"/>
      </right>
      <top style="thin">
        <color rgb="FF4B4B4B"/>
      </top>
      <bottom style="thin">
        <color rgb="FF545454"/>
      </bottom>
      <diagonal/>
    </border>
    <border>
      <left style="thin">
        <color rgb="FF676767"/>
      </left>
      <right style="thin">
        <color rgb="FF646767"/>
      </right>
      <top style="thin">
        <color rgb="FF4B4F4F"/>
      </top>
      <bottom style="thin">
        <color rgb="FF545454"/>
      </bottom>
      <diagonal/>
    </border>
    <border>
      <left style="thin">
        <color rgb="FF676767"/>
      </left>
      <right style="thin">
        <color rgb="FF676767"/>
      </right>
      <top style="thin">
        <color rgb="FF545454"/>
      </top>
      <bottom style="thin">
        <color rgb="FF4F4F4F"/>
      </bottom>
      <diagonal/>
    </border>
    <border>
      <left style="thin">
        <color rgb="FF676767"/>
      </left>
      <right style="thin">
        <color rgb="FF646767"/>
      </right>
      <top style="thin">
        <color rgb="FF545454"/>
      </top>
      <bottom style="thin">
        <color rgb="FF4F4F4F"/>
      </bottom>
      <diagonal/>
    </border>
    <border>
      <left style="thin">
        <color rgb="FF676767"/>
      </left>
      <right style="thin">
        <color rgb="FF676767"/>
      </right>
      <top style="thin">
        <color rgb="FF4F4F4F"/>
      </top>
      <bottom style="thin">
        <color rgb="FF4F4F4F"/>
      </bottom>
      <diagonal/>
    </border>
    <border>
      <left style="thin">
        <color rgb="FF646464"/>
      </left>
      <right style="thin">
        <color rgb="FF646464"/>
      </right>
      <top style="thin">
        <color rgb="FF4F4F4F"/>
      </top>
      <bottom style="thin">
        <color rgb="FF4F4F54"/>
      </bottom>
      <diagonal/>
    </border>
    <border>
      <left style="thin">
        <color rgb="FF676767"/>
      </left>
      <right style="thin">
        <color rgb="FF646767"/>
      </right>
      <top style="thin">
        <color rgb="FF4F4F4F"/>
      </top>
      <bottom style="thin">
        <color rgb="FF545454"/>
      </bottom>
      <diagonal/>
    </border>
    <border>
      <left style="thin">
        <color rgb="FF646464"/>
      </left>
      <right style="thin">
        <color rgb="FF646464"/>
      </right>
      <top style="thin">
        <color rgb="FF4F4F54"/>
      </top>
      <bottom style="thin">
        <color rgb="FF4F4F4F"/>
      </bottom>
      <diagonal/>
    </border>
    <border>
      <left style="thin">
        <color rgb="FF646464"/>
      </left>
      <right style="thin">
        <color rgb="FF646464"/>
      </right>
      <top style="thin">
        <color rgb="FF4F4F4F"/>
      </top>
      <bottom style="thin">
        <color rgb="FF4B4F4F"/>
      </bottom>
      <diagonal/>
    </border>
    <border>
      <left style="thin">
        <color rgb="FF646464"/>
      </left>
      <right style="thin">
        <color rgb="FF646464"/>
      </right>
      <top style="thin">
        <color rgb="FF4B4F4F"/>
      </top>
      <bottom style="thin">
        <color rgb="FF4F4F4F"/>
      </bottom>
      <diagonal/>
    </border>
    <border>
      <left style="thin">
        <color rgb="FF676767"/>
      </left>
      <right style="thin">
        <color rgb="FF646767"/>
      </right>
      <top style="thin">
        <color rgb="FF4B4F4F"/>
      </top>
      <bottom style="thin">
        <color rgb="FF606060"/>
      </bottom>
      <diagonal/>
    </border>
    <border>
      <left style="thin">
        <color rgb="FF646464"/>
      </left>
      <right style="thin">
        <color rgb="FF646464"/>
      </right>
      <top style="thin">
        <color rgb="FF4F4F4F"/>
      </top>
      <bottom style="thin">
        <color rgb="FF4F4F4F"/>
      </bottom>
      <diagonal/>
    </border>
    <border>
      <left style="thin">
        <color rgb="FF676767"/>
      </left>
      <right style="thin">
        <color rgb="FF646767"/>
      </right>
      <top style="thin">
        <color rgb="FF606060"/>
      </top>
      <bottom style="thin">
        <color rgb="FF4F4F4F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7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2" borderId="149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4" fillId="0" borderId="151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23" borderId="152" applyNumberFormat="0" applyAlignment="0" applyProtection="0">
      <alignment vertical="center"/>
    </xf>
    <xf numFmtId="0" fontId="46" fillId="24" borderId="153" applyNumberFormat="0" applyAlignment="0" applyProtection="0">
      <alignment vertical="center"/>
    </xf>
    <xf numFmtId="0" fontId="47" fillId="24" borderId="152" applyNumberFormat="0" applyAlignment="0" applyProtection="0">
      <alignment vertical="center"/>
    </xf>
    <xf numFmtId="0" fontId="48" fillId="25" borderId="154" applyNumberFormat="0" applyAlignment="0" applyProtection="0">
      <alignment vertical="center"/>
    </xf>
    <xf numFmtId="0" fontId="49" fillId="0" borderId="155" applyNumberFormat="0" applyFill="0" applyAlignment="0" applyProtection="0">
      <alignment vertical="center"/>
    </xf>
    <xf numFmtId="0" fontId="50" fillId="0" borderId="156" applyNumberFormat="0" applyFill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55" fillId="37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56" fillId="0" borderId="0" applyFont="0" applyBorder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56" fillId="0" borderId="0" applyFont="0" applyBorder="0" applyProtection="0"/>
    <xf numFmtId="177" fontId="56" fillId="0" borderId="0" applyFont="0" applyBorder="0" applyProtection="0"/>
    <xf numFmtId="0" fontId="58" fillId="0" borderId="0" applyNumberFormat="0" applyBorder="0" applyProtection="0"/>
    <xf numFmtId="177" fontId="56" fillId="0" borderId="0" applyFont="0" applyBorder="0" applyProtection="0"/>
    <xf numFmtId="0" fontId="1" fillId="0" borderId="0"/>
    <xf numFmtId="0" fontId="1" fillId="0" borderId="0"/>
    <xf numFmtId="0" fontId="1" fillId="0" borderId="0">
      <alignment vertical="center"/>
    </xf>
    <xf numFmtId="0" fontId="0" fillId="0" borderId="0"/>
    <xf numFmtId="0" fontId="1" fillId="0" borderId="0"/>
    <xf numFmtId="0" fontId="1" fillId="0" borderId="0">
      <alignment vertical="center"/>
    </xf>
    <xf numFmtId="0" fontId="59" fillId="0" borderId="0"/>
    <xf numFmtId="0" fontId="0" fillId="0" borderId="0"/>
    <xf numFmtId="0" fontId="57" fillId="0" borderId="0"/>
    <xf numFmtId="0" fontId="0" fillId="0" borderId="0"/>
    <xf numFmtId="0" fontId="0" fillId="0" borderId="0"/>
    <xf numFmtId="0" fontId="56" fillId="0" borderId="0"/>
    <xf numFmtId="0" fontId="0" fillId="0" borderId="0"/>
    <xf numFmtId="0" fontId="1" fillId="0" borderId="0"/>
    <xf numFmtId="0" fontId="0" fillId="0" borderId="0"/>
    <xf numFmtId="9" fontId="1" fillId="0" borderId="0" applyFont="0" applyFill="0" applyBorder="0" applyAlignment="0" applyProtection="0"/>
  </cellStyleXfs>
  <cellXfs count="871">
    <xf numFmtId="0" fontId="0" fillId="0" borderId="0" xfId="0"/>
    <xf numFmtId="0" fontId="1" fillId="0" borderId="0" xfId="8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9" fontId="2" fillId="0" borderId="0" xfId="49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2" fillId="0" borderId="1" xfId="81" applyFont="1" applyBorder="1" applyAlignment="1">
      <alignment horizontal="right" vertical="center" wrapText="1"/>
    </xf>
    <xf numFmtId="0" fontId="2" fillId="0" borderId="1" xfId="0" applyFont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3" fontId="2" fillId="0" borderId="1" xfId="1" applyFont="1" applyFill="1" applyBorder="1"/>
    <xf numFmtId="43" fontId="6" fillId="0" borderId="1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43" fontId="2" fillId="0" borderId="0" xfId="0" applyNumberFormat="1" applyFont="1"/>
    <xf numFmtId="0" fontId="7" fillId="0" borderId="0" xfId="0" applyFont="1" applyAlignment="1">
      <alignment vertical="center" wrapText="1"/>
    </xf>
    <xf numFmtId="178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90" applyFont="1" applyAlignment="1">
      <alignment horizontal="center"/>
    </xf>
    <xf numFmtId="0" fontId="9" fillId="0" borderId="0" xfId="90" applyFont="1" applyAlignment="1">
      <alignment horizontal="center"/>
    </xf>
    <xf numFmtId="0" fontId="8" fillId="0" borderId="0" xfId="90" applyFont="1"/>
    <xf numFmtId="178" fontId="8" fillId="0" borderId="0" xfId="67" applyNumberFormat="1" applyFont="1" applyFill="1" applyAlignment="1">
      <alignment horizontal="center" vertical="center"/>
    </xf>
    <xf numFmtId="0" fontId="8" fillId="0" borderId="0" xfId="9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8" fontId="8" fillId="0" borderId="0" xfId="9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1" xfId="90" applyFont="1" applyBorder="1" applyAlignment="1">
      <alignment horizontal="center" vertical="center" wrapText="1"/>
    </xf>
    <xf numFmtId="178" fontId="9" fillId="0" borderId="1" xfId="67" applyNumberFormat="1" applyFont="1" applyFill="1" applyBorder="1" applyAlignment="1">
      <alignment horizontal="center" vertical="center" wrapText="1"/>
    </xf>
    <xf numFmtId="43" fontId="9" fillId="0" borderId="1" xfId="67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78" fontId="7" fillId="0" borderId="1" xfId="0" applyNumberFormat="1" applyFont="1" applyBorder="1" applyAlignment="1">
      <alignment horizontal="center" vertical="center"/>
    </xf>
    <xf numFmtId="43" fontId="9" fillId="0" borderId="1" xfId="1" applyFont="1" applyFill="1" applyBorder="1" applyAlignment="1" applyProtection="1">
      <alignment vertical="top"/>
      <protection locked="0"/>
    </xf>
    <xf numFmtId="178" fontId="8" fillId="0" borderId="1" xfId="1" applyNumberFormat="1" applyFont="1" applyFill="1" applyBorder="1" applyAlignment="1" applyProtection="1">
      <alignment horizontal="center" vertical="center" wrapText="1"/>
    </xf>
    <xf numFmtId="178" fontId="8" fillId="0" borderId="1" xfId="67" applyNumberFormat="1" applyFont="1" applyFill="1" applyBorder="1" applyAlignment="1">
      <alignment horizontal="center" vertical="center"/>
    </xf>
    <xf numFmtId="43" fontId="8" fillId="0" borderId="1" xfId="1" applyFont="1" applyFill="1" applyBorder="1" applyAlignment="1" applyProtection="1">
      <alignment vertical="center"/>
    </xf>
    <xf numFmtId="43" fontId="8" fillId="0" borderId="1" xfId="1" applyFont="1" applyFill="1" applyBorder="1" applyAlignment="1" applyProtection="1">
      <alignment horizontal="center" vertical="center" wrapText="1"/>
    </xf>
    <xf numFmtId="178" fontId="3" fillId="0" borderId="1" xfId="0" applyNumberFormat="1" applyFont="1" applyBorder="1" applyAlignment="1">
      <alignment horizontal="center" vertical="center"/>
    </xf>
    <xf numFmtId="43" fontId="8" fillId="0" borderId="1" xfId="1" applyFont="1" applyFill="1" applyBorder="1" applyAlignment="1" applyProtection="1">
      <alignment vertical="top"/>
      <protection locked="0"/>
    </xf>
    <xf numFmtId="43" fontId="9" fillId="0" borderId="1" xfId="1" applyFont="1" applyFill="1" applyBorder="1" applyAlignment="1" applyProtection="1">
      <alignment horizontal="right" vertical="top"/>
      <protection locked="0"/>
    </xf>
    <xf numFmtId="178" fontId="8" fillId="0" borderId="1" xfId="1" applyNumberFormat="1" applyFont="1" applyFill="1" applyBorder="1" applyAlignment="1" applyProtection="1">
      <alignment vertical="center"/>
      <protection locked="0"/>
    </xf>
    <xf numFmtId="43" fontId="9" fillId="0" borderId="1" xfId="1" applyFont="1" applyFill="1" applyBorder="1" applyAlignment="1" applyProtection="1">
      <alignment horizontal="center" vertical="center" wrapText="1"/>
    </xf>
    <xf numFmtId="178" fontId="8" fillId="0" borderId="0" xfId="0" applyNumberFormat="1" applyFont="1" applyAlignment="1">
      <alignment vertical="center"/>
    </xf>
    <xf numFmtId="178" fontId="9" fillId="0" borderId="0" xfId="0" applyNumberFormat="1" applyFont="1" applyAlignment="1">
      <alignment horizontal="center" vertical="center"/>
    </xf>
    <xf numFmtId="178" fontId="4" fillId="0" borderId="1" xfId="59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/>
    <xf numFmtId="178" fontId="3" fillId="0" borderId="1" xfId="59" applyNumberFormat="1" applyFont="1" applyFill="1" applyBorder="1" applyAlignment="1" applyProtection="1">
      <alignment vertical="center"/>
      <protection locked="0"/>
    </xf>
    <xf numFmtId="178" fontId="3" fillId="0" borderId="1" xfId="59" applyNumberFormat="1" applyFont="1" applyBorder="1"/>
    <xf numFmtId="9" fontId="8" fillId="3" borderId="1" xfId="3" applyFont="1" applyFill="1" applyBorder="1" applyAlignment="1">
      <alignment vertical="center"/>
    </xf>
    <xf numFmtId="178" fontId="8" fillId="3" borderId="1" xfId="0" applyNumberFormat="1" applyFont="1" applyFill="1" applyBorder="1" applyAlignment="1">
      <alignment vertical="center"/>
    </xf>
    <xf numFmtId="10" fontId="8" fillId="3" borderId="1" xfId="3" applyNumberFormat="1" applyFont="1" applyFill="1" applyBorder="1" applyAlignment="1">
      <alignment vertical="center"/>
    </xf>
    <xf numFmtId="178" fontId="3" fillId="0" borderId="1" xfId="59" applyNumberFormat="1" applyFont="1" applyFill="1" applyBorder="1" applyAlignment="1" applyProtection="1">
      <alignment vertical="center"/>
    </xf>
    <xf numFmtId="0" fontId="8" fillId="3" borderId="1" xfId="0" applyFont="1" applyFill="1" applyBorder="1" applyAlignment="1">
      <alignment vertical="center"/>
    </xf>
    <xf numFmtId="0" fontId="3" fillId="4" borderId="1" xfId="0" applyFont="1" applyFill="1" applyBorder="1"/>
    <xf numFmtId="178" fontId="10" fillId="4" borderId="1" xfId="59" applyNumberFormat="1" applyFont="1" applyFill="1" applyBorder="1" applyAlignment="1">
      <alignment horizontal="right" vertical="center" wrapText="1" readingOrder="1"/>
    </xf>
    <xf numFmtId="178" fontId="3" fillId="4" borderId="1" xfId="59" applyNumberFormat="1" applyFont="1" applyFill="1" applyBorder="1"/>
    <xf numFmtId="178" fontId="3" fillId="4" borderId="1" xfId="59" applyNumberFormat="1" applyFont="1" applyFill="1" applyBorder="1" applyAlignment="1" applyProtection="1">
      <alignment horizontal="right" vertical="center"/>
      <protection locked="0"/>
    </xf>
    <xf numFmtId="178" fontId="3" fillId="4" borderId="1" xfId="59" applyNumberFormat="1" applyFont="1" applyFill="1" applyBorder="1" applyAlignment="1" applyProtection="1">
      <alignment vertical="center"/>
    </xf>
    <xf numFmtId="178" fontId="10" fillId="4" borderId="1" xfId="59" applyNumberFormat="1" applyFont="1" applyFill="1" applyBorder="1" applyAlignment="1">
      <alignment vertical="center"/>
    </xf>
    <xf numFmtId="178" fontId="3" fillId="4" borderId="1" xfId="59" applyNumberFormat="1" applyFont="1" applyFill="1" applyBorder="1" applyAlignment="1" applyProtection="1">
      <alignment vertical="center"/>
      <protection locked="0"/>
    </xf>
    <xf numFmtId="178" fontId="3" fillId="4" borderId="1" xfId="59" applyNumberFormat="1" applyFont="1" applyFill="1" applyBorder="1" applyAlignment="1" applyProtection="1">
      <alignment horizontal="right" vertical="center"/>
    </xf>
    <xf numFmtId="0" fontId="4" fillId="5" borderId="1" xfId="0" applyFont="1" applyFill="1" applyBorder="1"/>
    <xf numFmtId="38" fontId="9" fillId="5" borderId="1" xfId="52" applyNumberFormat="1" applyFont="1" applyFill="1" applyBorder="1" applyAlignment="1" applyProtection="1">
      <alignment horizontal="center" vertical="center"/>
    </xf>
    <xf numFmtId="9" fontId="9" fillId="5" borderId="1" xfId="3" applyFont="1" applyFill="1" applyBorder="1" applyAlignment="1" applyProtection="1">
      <alignment horizontal="center" vertical="center"/>
    </xf>
    <xf numFmtId="178" fontId="8" fillId="6" borderId="1" xfId="0" applyNumberFormat="1" applyFont="1" applyFill="1" applyBorder="1" applyAlignment="1">
      <alignment vertical="center"/>
    </xf>
    <xf numFmtId="10" fontId="8" fillId="6" borderId="1" xfId="3" applyNumberFormat="1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38" fontId="9" fillId="7" borderId="1" xfId="52" applyNumberFormat="1" applyFont="1" applyFill="1" applyBorder="1" applyAlignment="1" applyProtection="1">
      <alignment horizontal="center" vertical="center"/>
    </xf>
    <xf numFmtId="9" fontId="9" fillId="7" borderId="1" xfId="3" applyFont="1" applyFill="1" applyBorder="1" applyAlignment="1" applyProtection="1">
      <alignment horizontal="center" vertical="center"/>
    </xf>
    <xf numFmtId="38" fontId="7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4" fontId="3" fillId="0" borderId="0" xfId="0" applyNumberFormat="1" applyFont="1" applyAlignment="1">
      <alignment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left" vertical="center" wrapText="1"/>
    </xf>
    <xf numFmtId="43" fontId="10" fillId="8" borderId="1" xfId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0" fontId="10" fillId="8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vertical="center"/>
    </xf>
    <xf numFmtId="0" fontId="10" fillId="8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vertical="center"/>
    </xf>
    <xf numFmtId="179" fontId="2" fillId="0" borderId="0" xfId="1" applyNumberFormat="1" applyFont="1"/>
    <xf numFmtId="0" fontId="4" fillId="0" borderId="0" xfId="0" applyFont="1" applyAlignment="1">
      <alignment horizontal="right" vertical="center"/>
    </xf>
    <xf numFmtId="43" fontId="4" fillId="9" borderId="0" xfId="0" applyNumberFormat="1" applyFont="1" applyFill="1"/>
    <xf numFmtId="43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3" fontId="8" fillId="0" borderId="1" xfId="1" applyFont="1" applyFill="1" applyBorder="1" applyAlignment="1">
      <alignment horizontal="right" vertical="center" wrapText="1"/>
    </xf>
    <xf numFmtId="43" fontId="3" fillId="0" borderId="1" xfId="1" applyFont="1" applyBorder="1" applyAlignment="1">
      <alignment vertical="center"/>
    </xf>
    <xf numFmtId="0" fontId="14" fillId="10" borderId="1" xfId="0" applyFont="1" applyFill="1" applyBorder="1" applyAlignment="1">
      <alignment horizontal="center" vertical="center" wrapText="1"/>
    </xf>
    <xf numFmtId="43" fontId="14" fillId="1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4" fillId="0" borderId="1" xfId="0" applyFont="1" applyBorder="1"/>
    <xf numFmtId="4" fontId="15" fillId="0" borderId="1" xfId="0" applyNumberFormat="1" applyFont="1" applyBorder="1" applyAlignment="1">
      <alignment horizontal="right" vertical="center" wrapText="1"/>
    </xf>
    <xf numFmtId="0" fontId="9" fillId="0" borderId="1" xfId="89" applyFont="1" applyBorder="1" applyAlignment="1">
      <alignment horizontal="left" vertical="center"/>
    </xf>
    <xf numFmtId="0" fontId="8" fillId="0" borderId="1" xfId="89" applyFont="1" applyBorder="1" applyAlignment="1">
      <alignment horizontal="left" vertical="center" wrapText="1"/>
    </xf>
    <xf numFmtId="43" fontId="9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43" fontId="3" fillId="0" borderId="0" xfId="1" applyFont="1" applyFill="1" applyBorder="1" applyAlignment="1">
      <alignment vertical="center" wrapText="1"/>
    </xf>
    <xf numFmtId="0" fontId="8" fillId="0" borderId="0" xfId="89" applyFont="1" applyAlignment="1">
      <alignment horizontal="left" vertical="center"/>
    </xf>
    <xf numFmtId="4" fontId="16" fillId="0" borderId="0" xfId="0" applyNumberFormat="1" applyFont="1"/>
    <xf numFmtId="4" fontId="16" fillId="0" borderId="6" xfId="0" applyNumberFormat="1" applyFont="1" applyBorder="1" applyAlignment="1">
      <alignment horizontal="right" vertical="center"/>
    </xf>
    <xf numFmtId="43" fontId="12" fillId="0" borderId="0" xfId="0" applyNumberFormat="1" applyFont="1" applyAlignment="1">
      <alignment horizontal="center" vertical="center" wrapText="1"/>
    </xf>
    <xf numFmtId="180" fontId="12" fillId="0" borderId="0" xfId="0" applyNumberFormat="1" applyFont="1" applyAlignment="1">
      <alignment horizontal="center" vertical="center" wrapText="1"/>
    </xf>
    <xf numFmtId="181" fontId="12" fillId="0" borderId="0" xfId="0" applyNumberFormat="1" applyFont="1" applyAlignment="1">
      <alignment horizontal="center" vertical="center" wrapText="1"/>
    </xf>
    <xf numFmtId="182" fontId="12" fillId="0" borderId="0" xfId="0" applyNumberFormat="1" applyFont="1" applyAlignment="1">
      <alignment horizontal="center" vertical="center" wrapText="1"/>
    </xf>
    <xf numFmtId="43" fontId="9" fillId="0" borderId="0" xfId="0" applyNumberFormat="1" applyFont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0" fontId="8" fillId="9" borderId="0" xfId="86" applyFont="1" applyFill="1" applyAlignment="1">
      <alignment horizontal="right"/>
    </xf>
    <xf numFmtId="0" fontId="8" fillId="9" borderId="0" xfId="86" applyFont="1" applyFill="1" applyAlignment="1">
      <alignment horizontal="right" vertical="center"/>
    </xf>
    <xf numFmtId="0" fontId="9" fillId="0" borderId="0" xfId="0" applyFont="1" applyAlignment="1">
      <alignment vertical="center" wrapText="1"/>
    </xf>
    <xf numFmtId="0" fontId="8" fillId="0" borderId="0" xfId="83" applyFont="1" applyAlignment="1"/>
    <xf numFmtId="0" fontId="8" fillId="0" borderId="0" xfId="83" applyFont="1">
      <alignment vertical="center"/>
    </xf>
    <xf numFmtId="0" fontId="8" fillId="0" borderId="0" xfId="86" applyFont="1" applyAlignment="1"/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183" fontId="8" fillId="0" borderId="1" xfId="1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43" fontId="9" fillId="10" borderId="1" xfId="0" applyNumberFormat="1" applyFont="1" applyFill="1" applyBorder="1" applyAlignment="1">
      <alignment horizontal="center" vertical="center" wrapText="1"/>
    </xf>
    <xf numFmtId="43" fontId="11" fillId="0" borderId="0" xfId="0" applyNumberFormat="1" applyFont="1" applyAlignment="1">
      <alignment horizontal="center" vertical="center" wrapText="1"/>
    </xf>
    <xf numFmtId="0" fontId="7" fillId="0" borderId="0" xfId="93" applyFont="1" applyAlignment="1">
      <alignment vertical="center" wrapText="1"/>
    </xf>
    <xf numFmtId="0" fontId="7" fillId="0" borderId="0" xfId="93" applyFont="1" applyAlignment="1">
      <alignment vertical="center"/>
    </xf>
    <xf numFmtId="178" fontId="7" fillId="0" borderId="0" xfId="93" applyNumberFormat="1" applyFont="1" applyAlignment="1">
      <alignment vertical="center"/>
    </xf>
    <xf numFmtId="0" fontId="8" fillId="0" borderId="0" xfId="93" applyFont="1" applyAlignment="1">
      <alignment horizontal="center"/>
    </xf>
    <xf numFmtId="0" fontId="9" fillId="0" borderId="0" xfId="93" applyFont="1" applyAlignment="1">
      <alignment horizontal="center"/>
    </xf>
    <xf numFmtId="0" fontId="8" fillId="0" borderId="0" xfId="93" applyFont="1"/>
    <xf numFmtId="178" fontId="8" fillId="0" borderId="0" xfId="68" applyNumberFormat="1" applyFont="1" applyFill="1" applyAlignment="1">
      <alignment horizontal="center" vertical="center"/>
    </xf>
    <xf numFmtId="0" fontId="8" fillId="0" borderId="0" xfId="93" applyFont="1" applyAlignment="1">
      <alignment vertical="center"/>
    </xf>
    <xf numFmtId="178" fontId="8" fillId="0" borderId="0" xfId="93" applyNumberFormat="1" applyFont="1" applyAlignment="1">
      <alignment horizontal="center" vertical="center"/>
    </xf>
    <xf numFmtId="0" fontId="9" fillId="0" borderId="1" xfId="93" applyFont="1" applyBorder="1" applyAlignment="1">
      <alignment horizontal="center" vertical="center" wrapText="1"/>
    </xf>
    <xf numFmtId="178" fontId="9" fillId="0" borderId="1" xfId="68" applyNumberFormat="1" applyFont="1" applyFill="1" applyBorder="1" applyAlignment="1">
      <alignment horizontal="center" vertical="center" wrapText="1"/>
    </xf>
    <xf numFmtId="43" fontId="9" fillId="0" borderId="1" xfId="68" applyFont="1" applyFill="1" applyBorder="1" applyAlignment="1">
      <alignment horizontal="center" vertical="center" wrapText="1"/>
    </xf>
    <xf numFmtId="0" fontId="8" fillId="0" borderId="1" xfId="85" applyFont="1" applyBorder="1"/>
    <xf numFmtId="0" fontId="8" fillId="0" borderId="1" xfId="85" applyFont="1" applyBorder="1" applyAlignment="1">
      <alignment horizontal="center"/>
    </xf>
    <xf numFmtId="43" fontId="8" fillId="0" borderId="1" xfId="56" applyFont="1" applyBorder="1"/>
    <xf numFmtId="43" fontId="8" fillId="0" borderId="1" xfId="56" applyFont="1" applyBorder="1" applyAlignment="1">
      <alignment horizontal="center" vertical="center"/>
    </xf>
    <xf numFmtId="49" fontId="8" fillId="11" borderId="1" xfId="0" applyNumberFormat="1" applyFont="1" applyFill="1" applyBorder="1" applyAlignment="1">
      <alignment vertical="center" wrapText="1"/>
    </xf>
    <xf numFmtId="0" fontId="8" fillId="11" borderId="1" xfId="0" applyFont="1" applyFill="1" applyBorder="1" applyAlignment="1">
      <alignment horizontal="center" vertical="center" wrapText="1"/>
    </xf>
    <xf numFmtId="4" fontId="8" fillId="11" borderId="1" xfId="0" applyNumberFormat="1" applyFont="1" applyFill="1" applyBorder="1" applyAlignment="1">
      <alignment horizontal="right" vertical="center" wrapText="1"/>
    </xf>
    <xf numFmtId="0" fontId="3" fillId="11" borderId="1" xfId="0" applyFont="1" applyFill="1" applyBorder="1" applyAlignment="1">
      <alignment horizontal="center" vertical="center" wrapText="1"/>
    </xf>
    <xf numFmtId="4" fontId="3" fillId="11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 vertical="top"/>
    </xf>
    <xf numFmtId="43" fontId="8" fillId="0" borderId="2" xfId="1" applyFont="1" applyBorder="1" applyAlignment="1">
      <alignment horizontal="right" vertical="center" wrapText="1"/>
    </xf>
    <xf numFmtId="43" fontId="8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43" fontId="3" fillId="0" borderId="2" xfId="1" applyFont="1" applyBorder="1" applyAlignment="1">
      <alignment horizontal="right" vertical="center" wrapText="1"/>
    </xf>
    <xf numFmtId="0" fontId="8" fillId="11" borderId="1" xfId="0" applyFont="1" applyFill="1" applyBorder="1" applyAlignment="1">
      <alignment horizontal="left" vertical="center" wrapText="1"/>
    </xf>
    <xf numFmtId="43" fontId="14" fillId="0" borderId="1" xfId="68" applyFont="1" applyFill="1" applyBorder="1" applyAlignment="1" applyProtection="1">
      <alignment horizontal="right" vertical="top"/>
      <protection locked="0"/>
    </xf>
    <xf numFmtId="43" fontId="9" fillId="0" borderId="1" xfId="68" applyFont="1" applyFill="1" applyBorder="1" applyAlignment="1" applyProtection="1">
      <alignment vertical="center"/>
    </xf>
    <xf numFmtId="178" fontId="8" fillId="0" borderId="0" xfId="93" applyNumberFormat="1" applyFont="1" applyAlignment="1">
      <alignment vertical="center"/>
    </xf>
    <xf numFmtId="43" fontId="7" fillId="0" borderId="0" xfId="93" applyNumberFormat="1" applyFont="1" applyAlignment="1">
      <alignment vertical="center" wrapText="1"/>
    </xf>
    <xf numFmtId="0" fontId="7" fillId="0" borderId="1" xfId="85" applyFont="1" applyBorder="1"/>
    <xf numFmtId="0" fontId="7" fillId="0" borderId="1" xfId="85" applyFont="1" applyBorder="1" applyAlignment="1">
      <alignment horizontal="center"/>
    </xf>
    <xf numFmtId="43" fontId="7" fillId="0" borderId="1" xfId="56" applyFont="1" applyBorder="1"/>
    <xf numFmtId="43" fontId="7" fillId="0" borderId="1" xfId="56" applyFont="1" applyBorder="1" applyAlignment="1">
      <alignment horizontal="center" vertical="center"/>
    </xf>
    <xf numFmtId="0" fontId="8" fillId="0" borderId="1" xfId="81" applyFont="1" applyBorder="1" applyAlignment="1">
      <alignment vertical="center" wrapText="1"/>
    </xf>
    <xf numFmtId="0" fontId="3" fillId="0" borderId="1" xfId="87" applyFont="1" applyBorder="1" applyAlignment="1">
      <alignment horizontal="center" vertical="center"/>
    </xf>
    <xf numFmtId="0" fontId="8" fillId="0" borderId="1" xfId="81" applyFont="1" applyBorder="1" applyAlignment="1">
      <alignment horizontal="center" vertical="center" wrapText="1"/>
    </xf>
    <xf numFmtId="43" fontId="3" fillId="0" borderId="2" xfId="56" applyFont="1" applyBorder="1" applyAlignment="1">
      <alignment horizontal="right" vertical="center"/>
    </xf>
    <xf numFmtId="43" fontId="3" fillId="0" borderId="1" xfId="56" applyFont="1" applyBorder="1" applyAlignment="1">
      <alignment horizontal="center" vertical="center"/>
    </xf>
    <xf numFmtId="0" fontId="8" fillId="0" borderId="1" xfId="85" applyFont="1" applyBorder="1" applyAlignment="1">
      <alignment horizontal="left"/>
    </xf>
    <xf numFmtId="43" fontId="8" fillId="0" borderId="1" xfId="56" applyFont="1" applyBorder="1" applyAlignment="1">
      <alignment horizontal="center"/>
    </xf>
    <xf numFmtId="43" fontId="8" fillId="0" borderId="2" xfId="56" applyFont="1" applyBorder="1" applyAlignment="1">
      <alignment horizontal="center"/>
    </xf>
    <xf numFmtId="49" fontId="7" fillId="11" borderId="1" xfId="0" applyNumberFormat="1" applyFont="1" applyFill="1" applyBorder="1" applyAlignment="1">
      <alignment vertical="center" wrapText="1"/>
    </xf>
    <xf numFmtId="0" fontId="7" fillId="11" borderId="1" xfId="0" applyFont="1" applyFill="1" applyBorder="1" applyAlignment="1">
      <alignment horizontal="center" vertical="center" wrapText="1"/>
    </xf>
    <xf numFmtId="4" fontId="7" fillId="11" borderId="1" xfId="0" applyNumberFormat="1" applyFont="1" applyFill="1" applyBorder="1" applyAlignment="1">
      <alignment horizontal="right" vertical="center" wrapText="1"/>
    </xf>
    <xf numFmtId="43" fontId="3" fillId="0" borderId="1" xfId="56" applyFont="1" applyBorder="1" applyAlignment="1">
      <alignment horizontal="right" vertical="center"/>
    </xf>
    <xf numFmtId="43" fontId="3" fillId="0" borderId="0" xfId="56" applyFont="1" applyBorder="1" applyAlignment="1">
      <alignment horizontal="right" vertical="center"/>
    </xf>
    <xf numFmtId="0" fontId="3" fillId="11" borderId="1" xfId="0" applyFont="1" applyFill="1" applyBorder="1" applyAlignment="1">
      <alignment horizontal="left" vertical="center" wrapText="1"/>
    </xf>
    <xf numFmtId="43" fontId="3" fillId="0" borderId="1" xfId="1" applyFont="1" applyBorder="1" applyAlignment="1">
      <alignment horizontal="center"/>
    </xf>
    <xf numFmtId="49" fontId="3" fillId="11" borderId="1" xfId="0" applyNumberFormat="1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18" fillId="9" borderId="1" xfId="0" applyFont="1" applyFill="1" applyBorder="1" applyAlignment="1">
      <alignment vertical="center" wrapText="1"/>
    </xf>
    <xf numFmtId="0" fontId="18" fillId="9" borderId="1" xfId="0" applyFont="1" applyFill="1" applyBorder="1" applyAlignment="1">
      <alignment vertical="center"/>
    </xf>
    <xf numFmtId="4" fontId="3" fillId="11" borderId="0" xfId="0" applyNumberFormat="1" applyFont="1" applyFill="1" applyAlignment="1">
      <alignment horizontal="right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 vertical="top"/>
    </xf>
    <xf numFmtId="43" fontId="7" fillId="0" borderId="2" xfId="1" applyFont="1" applyBorder="1" applyAlignment="1">
      <alignment horizontal="right" vertical="center" wrapText="1"/>
    </xf>
    <xf numFmtId="43" fontId="7" fillId="0" borderId="1" xfId="1" applyFont="1" applyBorder="1" applyAlignment="1">
      <alignment horizontal="center"/>
    </xf>
    <xf numFmtId="0" fontId="7" fillId="11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19" fillId="9" borderId="5" xfId="0" applyFont="1" applyFill="1" applyBorder="1" applyAlignment="1">
      <alignment vertical="center" wrapText="1"/>
    </xf>
    <xf numFmtId="0" fontId="19" fillId="9" borderId="5" xfId="0" applyFont="1" applyFill="1" applyBorder="1" applyAlignment="1">
      <alignment vertical="center"/>
    </xf>
    <xf numFmtId="0" fontId="9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43" fontId="9" fillId="9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3" fontId="10" fillId="0" borderId="1" xfId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8" fillId="0" borderId="1" xfId="93" applyFont="1" applyBorder="1" applyAlignment="1">
      <alignment vertical="center" wrapText="1"/>
    </xf>
    <xf numFmtId="43" fontId="8" fillId="0" borderId="1" xfId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14" fillId="0" borderId="1" xfId="93" applyFont="1" applyBorder="1" applyAlignment="1">
      <alignment horizontal="center" vertical="center" wrapText="1"/>
    </xf>
    <xf numFmtId="178" fontId="14" fillId="0" borderId="1" xfId="68" applyNumberFormat="1" applyFont="1" applyFill="1" applyBorder="1" applyAlignment="1">
      <alignment horizontal="center" vertical="center" wrapText="1"/>
    </xf>
    <xf numFmtId="43" fontId="14" fillId="0" borderId="1" xfId="68" applyFont="1" applyFill="1" applyBorder="1" applyAlignment="1">
      <alignment horizontal="center" vertical="center" wrapText="1"/>
    </xf>
    <xf numFmtId="0" fontId="20" fillId="0" borderId="1" xfId="93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43" fontId="21" fillId="0" borderId="1" xfId="1" applyFont="1" applyBorder="1" applyAlignment="1">
      <alignment horizontal="right" vertical="center" wrapText="1"/>
    </xf>
    <xf numFmtId="4" fontId="21" fillId="0" borderId="1" xfId="0" applyNumberFormat="1" applyFont="1" applyBorder="1" applyAlignment="1">
      <alignment horizontal="right" vertical="center" wrapText="1"/>
    </xf>
    <xf numFmtId="0" fontId="14" fillId="0" borderId="2" xfId="93" applyFont="1" applyBorder="1" applyAlignment="1">
      <alignment horizontal="right" vertical="center" wrapText="1"/>
    </xf>
    <xf numFmtId="0" fontId="14" fillId="0" borderId="3" xfId="93" applyFont="1" applyBorder="1" applyAlignment="1">
      <alignment horizontal="right" vertical="center" wrapText="1"/>
    </xf>
    <xf numFmtId="0" fontId="14" fillId="0" borderId="4" xfId="93" applyFont="1" applyBorder="1" applyAlignment="1">
      <alignment horizontal="right" vertical="center" wrapText="1"/>
    </xf>
    <xf numFmtId="43" fontId="14" fillId="0" borderId="1" xfId="68" applyFont="1" applyFill="1" applyBorder="1" applyAlignment="1" applyProtection="1">
      <alignment vertical="center"/>
    </xf>
    <xf numFmtId="0" fontId="7" fillId="0" borderId="0" xfId="93" applyFont="1" applyAlignment="1">
      <alignment horizontal="center" vertical="center"/>
    </xf>
    <xf numFmtId="0" fontId="8" fillId="0" borderId="0" xfId="68" applyNumberFormat="1" applyFont="1" applyFill="1" applyAlignment="1">
      <alignment horizontal="center" vertical="center"/>
    </xf>
    <xf numFmtId="0" fontId="9" fillId="0" borderId="0" xfId="93" applyFont="1" applyAlignment="1">
      <alignment horizontal="center" wrapText="1"/>
    </xf>
    <xf numFmtId="0" fontId="8" fillId="0" borderId="0" xfId="93" applyFont="1" applyAlignment="1">
      <alignment horizontal="center" vertical="center"/>
    </xf>
    <xf numFmtId="0" fontId="9" fillId="0" borderId="1" xfId="68" applyNumberFormat="1" applyFont="1" applyFill="1" applyBorder="1" applyAlignment="1">
      <alignment horizontal="center" vertical="center" wrapText="1"/>
    </xf>
    <xf numFmtId="0" fontId="8" fillId="0" borderId="1" xfId="93" applyFont="1" applyBorder="1" applyAlignment="1">
      <alignment horizontal="center" vertical="center" wrapText="1"/>
    </xf>
    <xf numFmtId="43" fontId="8" fillId="0" borderId="1" xfId="1" applyFont="1" applyBorder="1" applyAlignment="1">
      <alignment vertical="center" wrapText="1"/>
    </xf>
    <xf numFmtId="43" fontId="8" fillId="0" borderId="1" xfId="93" applyNumberFormat="1" applyFont="1" applyBorder="1" applyAlignment="1">
      <alignment vertical="center" wrapText="1"/>
    </xf>
    <xf numFmtId="43" fontId="9" fillId="0" borderId="1" xfId="68" applyFont="1" applyFill="1" applyBorder="1" applyAlignment="1" applyProtection="1">
      <alignment horizontal="right" vertical="top"/>
      <protection locked="0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center"/>
    </xf>
    <xf numFmtId="184" fontId="0" fillId="4" borderId="1" xfId="0" applyNumberFormat="1" applyFill="1" applyBorder="1" applyAlignment="1">
      <alignment horizontal="center"/>
    </xf>
    <xf numFmtId="0" fontId="8" fillId="8" borderId="7" xfId="0" applyFont="1" applyFill="1" applyBorder="1" applyAlignment="1">
      <alignment horizontal="left" vertical="center" wrapText="1"/>
    </xf>
    <xf numFmtId="0" fontId="8" fillId="8" borderId="8" xfId="1" applyNumberFormat="1" applyFont="1" applyFill="1" applyBorder="1" applyAlignment="1">
      <alignment horizontal="center" vertical="center" wrapText="1"/>
    </xf>
    <xf numFmtId="43" fontId="8" fillId="8" borderId="9" xfId="1" applyFont="1" applyFill="1" applyBorder="1" applyAlignment="1">
      <alignment horizontal="center" vertical="center" wrapText="1"/>
    </xf>
    <xf numFmtId="43" fontId="8" fillId="8" borderId="1" xfId="0" applyNumberFormat="1" applyFont="1" applyFill="1" applyBorder="1" applyAlignment="1">
      <alignment horizontal="right" vertical="center"/>
    </xf>
    <xf numFmtId="0" fontId="22" fillId="9" borderId="0" xfId="0" applyFont="1" applyFill="1"/>
    <xf numFmtId="0" fontId="20" fillId="9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wrapText="1"/>
    </xf>
    <xf numFmtId="0" fontId="22" fillId="0" borderId="0" xfId="0" applyFont="1"/>
    <xf numFmtId="43" fontId="22" fillId="0" borderId="0" xfId="1" applyFont="1"/>
    <xf numFmtId="0" fontId="20" fillId="9" borderId="0" xfId="0" applyFont="1" applyFill="1" applyAlignment="1">
      <alignment horizontal="center" vertical="center"/>
    </xf>
    <xf numFmtId="0" fontId="14" fillId="9" borderId="0" xfId="0" applyFont="1" applyFill="1" applyAlignment="1">
      <alignment horizontal="center" vertical="center"/>
    </xf>
    <xf numFmtId="0" fontId="20" fillId="9" borderId="0" xfId="0" applyFont="1" applyFill="1" applyAlignment="1">
      <alignment vertical="center" wrapText="1"/>
    </xf>
    <xf numFmtId="0" fontId="14" fillId="9" borderId="0" xfId="0" applyFont="1" applyFill="1" applyAlignment="1">
      <alignment vertical="center"/>
    </xf>
    <xf numFmtId="43" fontId="14" fillId="9" borderId="0" xfId="0" applyNumberFormat="1" applyFont="1" applyFill="1" applyAlignment="1">
      <alignment vertical="center"/>
    </xf>
    <xf numFmtId="0" fontId="23" fillId="9" borderId="0" xfId="0" applyFont="1" applyFill="1" applyAlignment="1">
      <alignment horizontal="center" vertical="center"/>
    </xf>
    <xf numFmtId="0" fontId="20" fillId="9" borderId="0" xfId="0" applyFont="1" applyFill="1" applyAlignment="1">
      <alignment horizontal="center" vertical="center" wrapText="1"/>
    </xf>
    <xf numFmtId="43" fontId="20" fillId="9" borderId="0" xfId="0" applyNumberFormat="1" applyFont="1" applyFill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 wrapText="1"/>
    </xf>
    <xf numFmtId="43" fontId="14" fillId="9" borderId="1" xfId="1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left" vertical="center" wrapText="1"/>
    </xf>
    <xf numFmtId="43" fontId="20" fillId="9" borderId="1" xfId="1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center" vertical="center"/>
    </xf>
    <xf numFmtId="0" fontId="24" fillId="10" borderId="1" xfId="0" applyFont="1" applyFill="1" applyBorder="1" applyAlignment="1">
      <alignment horizontal="right" vertical="center" wrapText="1"/>
    </xf>
    <xf numFmtId="43" fontId="24" fillId="10" borderId="1" xfId="0" applyNumberFormat="1" applyFont="1" applyFill="1" applyBorder="1" applyAlignment="1">
      <alignment horizontal="right" vertical="center" wrapText="1"/>
    </xf>
    <xf numFmtId="0" fontId="20" fillId="9" borderId="10" xfId="0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center" vertical="center" wrapText="1"/>
    </xf>
    <xf numFmtId="0" fontId="20" fillId="0" borderId="11" xfId="81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9" borderId="12" xfId="0" applyFont="1" applyFill="1" applyBorder="1" applyAlignment="1">
      <alignment horizontal="center" vertical="center" wrapText="1"/>
    </xf>
    <xf numFmtId="0" fontId="23" fillId="9" borderId="1" xfId="88" applyFont="1" applyFill="1" applyBorder="1" applyAlignment="1">
      <alignment vertical="center" wrapText="1"/>
    </xf>
    <xf numFmtId="0" fontId="23" fillId="9" borderId="1" xfId="88" applyFont="1" applyFill="1" applyBorder="1" applyAlignment="1">
      <alignment horizontal="center" vertical="center" wrapText="1"/>
    </xf>
    <xf numFmtId="43" fontId="23" fillId="9" borderId="1" xfId="1" applyFont="1" applyFill="1" applyBorder="1" applyAlignment="1">
      <alignment horizontal="right" vertical="center" wrapText="1"/>
    </xf>
    <xf numFmtId="43" fontId="24" fillId="10" borderId="1" xfId="1" applyFont="1" applyFill="1" applyBorder="1" applyAlignment="1">
      <alignment vertical="center"/>
    </xf>
    <xf numFmtId="0" fontId="20" fillId="9" borderId="13" xfId="0" applyFont="1" applyFill="1" applyBorder="1" applyAlignment="1">
      <alignment horizontal="center" vertical="center"/>
    </xf>
    <xf numFmtId="0" fontId="20" fillId="9" borderId="13" xfId="0" applyFont="1" applyFill="1" applyBorder="1" applyAlignment="1">
      <alignment horizontal="center" vertical="center" wrapText="1"/>
    </xf>
    <xf numFmtId="0" fontId="23" fillId="9" borderId="1" xfId="88" applyFont="1" applyFill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 wrapText="1"/>
    </xf>
    <xf numFmtId="43" fontId="23" fillId="9" borderId="1" xfId="1" applyFont="1" applyFill="1" applyBorder="1" applyAlignment="1">
      <alignment vertical="center"/>
    </xf>
    <xf numFmtId="0" fontId="23" fillId="9" borderId="13" xfId="88" applyFont="1" applyFill="1" applyBorder="1" applyAlignment="1">
      <alignment horizontal="center" vertical="center" wrapText="1"/>
    </xf>
    <xf numFmtId="43" fontId="23" fillId="9" borderId="1" xfId="52" applyFont="1" applyFill="1" applyBorder="1" applyAlignment="1">
      <alignment vertical="center"/>
    </xf>
    <xf numFmtId="0" fontId="23" fillId="9" borderId="1" xfId="0" applyFont="1" applyFill="1" applyBorder="1" applyAlignment="1">
      <alignment horizontal="left" vertical="center" wrapText="1"/>
    </xf>
    <xf numFmtId="43" fontId="23" fillId="9" borderId="1" xfId="1" applyFont="1" applyFill="1" applyBorder="1" applyAlignment="1">
      <alignment horizontal="center" vertical="center"/>
    </xf>
    <xf numFmtId="0" fontId="20" fillId="9" borderId="12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/>
    </xf>
    <xf numFmtId="0" fontId="23" fillId="9" borderId="1" xfId="0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horizontal="right" vertical="center" wrapText="1"/>
    </xf>
    <xf numFmtId="43" fontId="24" fillId="9" borderId="1" xfId="1" applyFont="1" applyFill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43" fontId="23" fillId="9" borderId="2" xfId="52" applyFont="1" applyFill="1" applyBorder="1" applyAlignment="1">
      <alignment vertical="center"/>
    </xf>
    <xf numFmtId="0" fontId="23" fillId="0" borderId="0" xfId="88" applyFont="1" applyAlignment="1">
      <alignment vertical="center" wrapText="1"/>
    </xf>
    <xf numFmtId="0" fontId="23" fillId="0" borderId="12" xfId="0" applyFont="1" applyBorder="1" applyAlignment="1">
      <alignment horizontal="center" vertical="center"/>
    </xf>
    <xf numFmtId="0" fontId="23" fillId="9" borderId="13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9" borderId="1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9" borderId="1" xfId="0" applyFont="1" applyFill="1" applyBorder="1" applyAlignment="1">
      <alignment horizontal="left" vertical="center"/>
    </xf>
    <xf numFmtId="0" fontId="23" fillId="9" borderId="10" xfId="0" applyFont="1" applyFill="1" applyBorder="1" applyAlignment="1">
      <alignment horizontal="center" vertical="center"/>
    </xf>
    <xf numFmtId="0" fontId="23" fillId="9" borderId="12" xfId="0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vertical="center"/>
    </xf>
    <xf numFmtId="0" fontId="23" fillId="9" borderId="12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43" fontId="23" fillId="0" borderId="1" xfId="1" applyFont="1" applyBorder="1" applyAlignment="1">
      <alignment horizontal="center" vertical="center"/>
    </xf>
    <xf numFmtId="0" fontId="23" fillId="10" borderId="1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9" borderId="1" xfId="82" applyFont="1" applyFill="1" applyBorder="1" applyAlignment="1">
      <alignment vertical="center" wrapText="1"/>
    </xf>
    <xf numFmtId="0" fontId="20" fillId="0" borderId="13" xfId="0" applyFont="1" applyBorder="1" applyAlignment="1">
      <alignment horizontal="center" vertical="center"/>
    </xf>
    <xf numFmtId="0" fontId="23" fillId="9" borderId="1" xfId="82" applyFont="1" applyFill="1" applyBorder="1" applyAlignment="1">
      <alignment horizontal="center" vertical="center" wrapText="1"/>
    </xf>
    <xf numFmtId="43" fontId="23" fillId="9" borderId="1" xfId="51" applyFont="1" applyFill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 wrapText="1"/>
    </xf>
    <xf numFmtId="43" fontId="23" fillId="9" borderId="1" xfId="52" applyFont="1" applyFill="1" applyBorder="1" applyAlignment="1">
      <alignment horizontal="right" vertical="center" wrapText="1"/>
    </xf>
    <xf numFmtId="0" fontId="23" fillId="0" borderId="1" xfId="82" applyFont="1" applyBorder="1" applyAlignment="1">
      <alignment vertical="center" wrapText="1"/>
    </xf>
    <xf numFmtId="0" fontId="23" fillId="0" borderId="1" xfId="82" applyFont="1" applyBorder="1" applyAlignment="1">
      <alignment horizontal="center" vertical="center" wrapText="1"/>
    </xf>
    <xf numFmtId="43" fontId="23" fillId="0" borderId="1" xfId="51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vertical="center" wrapText="1"/>
    </xf>
    <xf numFmtId="0" fontId="23" fillId="9" borderId="4" xfId="88" applyFont="1" applyFill="1" applyBorder="1" applyAlignment="1">
      <alignment horizontal="left" vertical="center" wrapText="1"/>
    </xf>
    <xf numFmtId="0" fontId="23" fillId="0" borderId="1" xfId="88" applyFont="1" applyBorder="1" applyAlignment="1">
      <alignment horizontal="center" vertical="center"/>
    </xf>
    <xf numFmtId="0" fontId="23" fillId="0" borderId="1" xfId="88" applyFont="1" applyBorder="1" applyAlignment="1">
      <alignment horizontal="center" vertical="center" wrapText="1"/>
    </xf>
    <xf numFmtId="0" fontId="23" fillId="9" borderId="10" xfId="0" applyFont="1" applyFill="1" applyBorder="1" applyAlignment="1">
      <alignment horizontal="center" vertical="center" wrapText="1"/>
    </xf>
    <xf numFmtId="0" fontId="23" fillId="9" borderId="4" xfId="82" applyFont="1" applyFill="1" applyBorder="1" applyAlignment="1">
      <alignment horizontal="left" vertical="center" wrapText="1"/>
    </xf>
    <xf numFmtId="0" fontId="23" fillId="9" borderId="4" xfId="0" applyFont="1" applyFill="1" applyBorder="1" applyAlignment="1">
      <alignment horizontal="left" vertical="center" wrapText="1"/>
    </xf>
    <xf numFmtId="43" fontId="23" fillId="9" borderId="13" xfId="1" applyFont="1" applyFill="1" applyBorder="1" applyAlignment="1">
      <alignment vertical="center"/>
    </xf>
    <xf numFmtId="0" fontId="23" fillId="9" borderId="10" xfId="88" applyFont="1" applyFill="1" applyBorder="1" applyAlignment="1">
      <alignment horizontal="center" vertical="center" wrapText="1"/>
    </xf>
    <xf numFmtId="0" fontId="23" fillId="9" borderId="12" xfId="88" applyFont="1" applyFill="1" applyBorder="1" applyAlignment="1">
      <alignment horizontal="center" vertical="center" wrapText="1"/>
    </xf>
    <xf numFmtId="43" fontId="23" fillId="0" borderId="1" xfId="52" applyFont="1" applyFill="1" applyBorder="1" applyAlignment="1">
      <alignment vertical="center"/>
    </xf>
    <xf numFmtId="0" fontId="23" fillId="9" borderId="1" xfId="88" applyFont="1" applyFill="1" applyBorder="1" applyAlignment="1">
      <alignment horizontal="center" vertical="center"/>
    </xf>
    <xf numFmtId="0" fontId="23" fillId="9" borderId="4" xfId="0" applyFont="1" applyFill="1" applyBorder="1" applyAlignment="1">
      <alignment vertical="center"/>
    </xf>
    <xf numFmtId="0" fontId="23" fillId="9" borderId="13" xfId="88" applyFont="1" applyFill="1" applyBorder="1" applyAlignment="1">
      <alignment horizontal="center" vertical="center"/>
    </xf>
    <xf numFmtId="0" fontId="23" fillId="9" borderId="10" xfId="88" applyFont="1" applyFill="1" applyBorder="1" applyAlignment="1">
      <alignment horizontal="center" vertical="center"/>
    </xf>
    <xf numFmtId="0" fontId="20" fillId="0" borderId="14" xfId="0" applyFont="1" applyBorder="1" applyAlignment="1">
      <alignment horizontal="left" vertical="center" wrapText="1"/>
    </xf>
    <xf numFmtId="0" fontId="23" fillId="9" borderId="12" xfId="88" applyFont="1" applyFill="1" applyBorder="1" applyAlignment="1">
      <alignment horizontal="center" vertical="center"/>
    </xf>
    <xf numFmtId="43" fontId="23" fillId="9" borderId="1" xfId="0" applyNumberFormat="1" applyFont="1" applyFill="1" applyBorder="1"/>
    <xf numFmtId="0" fontId="20" fillId="0" borderId="15" xfId="0" applyFont="1" applyBorder="1" applyAlignment="1">
      <alignment horizontal="left" vertical="center" wrapText="1"/>
    </xf>
    <xf numFmtId="0" fontId="23" fillId="9" borderId="4" xfId="82" applyFont="1" applyFill="1" applyBorder="1" applyAlignment="1">
      <alignment vertical="center" wrapText="1"/>
    </xf>
    <xf numFmtId="0" fontId="23" fillId="9" borderId="1" xfId="88" applyFont="1" applyFill="1" applyBorder="1" applyAlignment="1">
      <alignment horizontal="center"/>
    </xf>
    <xf numFmtId="0" fontId="24" fillId="10" borderId="4" xfId="0" applyFont="1" applyFill="1" applyBorder="1" applyAlignment="1">
      <alignment horizontal="right" vertical="center" wrapText="1"/>
    </xf>
    <xf numFmtId="0" fontId="20" fillId="10" borderId="1" xfId="0" applyFont="1" applyFill="1" applyBorder="1" applyAlignment="1">
      <alignment horizontal="center" vertical="center"/>
    </xf>
    <xf numFmtId="0" fontId="23" fillId="9" borderId="5" xfId="88" applyFont="1" applyFill="1" applyBorder="1" applyAlignment="1">
      <alignment horizontal="center"/>
    </xf>
    <xf numFmtId="0" fontId="22" fillId="3" borderId="0" xfId="0" applyFont="1" applyFill="1"/>
    <xf numFmtId="0" fontId="20" fillId="9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left" vertical="center" wrapText="1"/>
    </xf>
    <xf numFmtId="0" fontId="20" fillId="9" borderId="18" xfId="0" applyFont="1" applyFill="1" applyBorder="1" applyAlignment="1">
      <alignment horizontal="center" vertical="center"/>
    </xf>
    <xf numFmtId="43" fontId="24" fillId="10" borderId="1" xfId="0" applyNumberFormat="1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right"/>
    </xf>
    <xf numFmtId="0" fontId="24" fillId="4" borderId="3" xfId="0" applyFont="1" applyFill="1" applyBorder="1" applyAlignment="1">
      <alignment horizontal="right"/>
    </xf>
    <xf numFmtId="0" fontId="24" fillId="4" borderId="4" xfId="0" applyFont="1" applyFill="1" applyBorder="1" applyAlignment="1">
      <alignment horizontal="right"/>
    </xf>
    <xf numFmtId="43" fontId="24" fillId="4" borderId="1" xfId="52" applyFont="1" applyFill="1" applyBorder="1" applyAlignment="1">
      <alignment vertical="center"/>
    </xf>
    <xf numFmtId="43" fontId="24" fillId="0" borderId="0" xfId="1" applyFont="1" applyFill="1" applyBorder="1" applyAlignment="1">
      <alignment vertical="center"/>
    </xf>
    <xf numFmtId="43" fontId="20" fillId="9" borderId="0" xfId="1" applyFont="1" applyFill="1" applyBorder="1" applyAlignment="1">
      <alignment vertical="center"/>
    </xf>
    <xf numFmtId="0" fontId="23" fillId="0" borderId="0" xfId="84" applyFont="1" applyAlignment="1">
      <alignment vertical="center"/>
    </xf>
    <xf numFmtId="0" fontId="0" fillId="0" borderId="0" xfId="0" applyAlignment="1">
      <alignment vertical="center"/>
    </xf>
    <xf numFmtId="0" fontId="20" fillId="12" borderId="0" xfId="84" applyFont="1" applyFill="1" applyAlignment="1">
      <alignment horizontal="center" vertical="center" wrapText="1"/>
    </xf>
    <xf numFmtId="0" fontId="14" fillId="12" borderId="0" xfId="84" applyFont="1" applyFill="1" applyAlignment="1">
      <alignment horizontal="center" vertical="center" wrapText="1"/>
    </xf>
    <xf numFmtId="0" fontId="25" fillId="0" borderId="0" xfId="84" applyFont="1" applyAlignment="1">
      <alignment horizontal="center" vertical="center" wrapText="1"/>
    </xf>
    <xf numFmtId="0" fontId="24" fillId="0" borderId="19" xfId="84" applyFont="1" applyBorder="1" applyAlignment="1">
      <alignment vertical="center" wrapText="1"/>
    </xf>
    <xf numFmtId="0" fontId="24" fillId="0" borderId="20" xfId="84" applyFont="1" applyBorder="1" applyAlignment="1">
      <alignment horizontal="center" vertical="center" wrapText="1"/>
    </xf>
    <xf numFmtId="0" fontId="24" fillId="13" borderId="20" xfId="84" applyFont="1" applyFill="1" applyBorder="1" applyAlignment="1">
      <alignment horizontal="center" vertical="center" wrapText="1"/>
    </xf>
    <xf numFmtId="0" fontId="24" fillId="0" borderId="21" xfId="84" applyFont="1" applyBorder="1" applyAlignment="1">
      <alignment vertical="center" wrapText="1"/>
    </xf>
    <xf numFmtId="0" fontId="24" fillId="0" borderId="22" xfId="84" applyFont="1" applyBorder="1" applyAlignment="1">
      <alignment vertical="center" wrapText="1"/>
    </xf>
    <xf numFmtId="0" fontId="23" fillId="0" borderId="20" xfId="84" applyFont="1" applyBorder="1" applyAlignment="1">
      <alignment vertical="center" wrapText="1"/>
    </xf>
    <xf numFmtId="3" fontId="23" fillId="0" borderId="20" xfId="84" applyNumberFormat="1" applyFont="1" applyBorder="1" applyAlignment="1">
      <alignment horizontal="center" vertical="center" wrapText="1"/>
    </xf>
    <xf numFmtId="0" fontId="23" fillId="0" borderId="20" xfId="84" applyFont="1" applyBorder="1" applyAlignment="1">
      <alignment horizontal="center" vertical="center" wrapText="1"/>
    </xf>
    <xf numFmtId="3" fontId="23" fillId="13" borderId="20" xfId="84" applyNumberFormat="1" applyFont="1" applyFill="1" applyBorder="1" applyAlignment="1">
      <alignment horizontal="center" vertical="center" wrapText="1"/>
    </xf>
    <xf numFmtId="0" fontId="24" fillId="0" borderId="20" xfId="84" applyFont="1" applyBorder="1" applyAlignment="1">
      <alignment horizontal="right" vertical="center" wrapText="1"/>
    </xf>
    <xf numFmtId="3" fontId="24" fillId="0" borderId="20" xfId="84" applyNumberFormat="1" applyFont="1" applyBorder="1" applyAlignment="1">
      <alignment horizontal="center" vertical="center" wrapText="1"/>
    </xf>
    <xf numFmtId="3" fontId="24" fillId="13" borderId="20" xfId="84" applyNumberFormat="1" applyFont="1" applyFill="1" applyBorder="1" applyAlignment="1">
      <alignment horizontal="center" vertical="center" wrapText="1"/>
    </xf>
    <xf numFmtId="0" fontId="24" fillId="0" borderId="0" xfId="84" applyFont="1" applyAlignment="1">
      <alignment vertical="center" wrapText="1"/>
    </xf>
    <xf numFmtId="0" fontId="24" fillId="0" borderId="23" xfId="84" applyFont="1" applyBorder="1" applyAlignment="1">
      <alignment horizontal="center" vertical="center" wrapText="1"/>
    </xf>
    <xf numFmtId="0" fontId="24" fillId="0" borderId="21" xfId="84" applyFont="1" applyBorder="1" applyAlignment="1">
      <alignment horizontal="center" vertical="center" wrapText="1"/>
    </xf>
    <xf numFmtId="0" fontId="24" fillId="13" borderId="1" xfId="84" applyFont="1" applyFill="1" applyBorder="1" applyAlignment="1">
      <alignment horizontal="center" vertical="center" wrapText="1"/>
    </xf>
    <xf numFmtId="0" fontId="24" fillId="0" borderId="24" xfId="84" applyFont="1" applyBorder="1" applyAlignment="1">
      <alignment horizontal="center" vertical="center" wrapText="1"/>
    </xf>
    <xf numFmtId="0" fontId="23" fillId="0" borderId="25" xfId="84" applyFont="1" applyBorder="1" applyAlignment="1">
      <alignment vertical="center" wrapText="1"/>
    </xf>
    <xf numFmtId="43" fontId="23" fillId="0" borderId="1" xfId="84" applyNumberFormat="1" applyFont="1" applyBorder="1" applyAlignment="1">
      <alignment horizontal="right" vertical="center"/>
    </xf>
    <xf numFmtId="4" fontId="23" fillId="0" borderId="24" xfId="84" applyNumberFormat="1" applyFont="1" applyBorder="1" applyAlignment="1">
      <alignment vertical="center" wrapText="1"/>
    </xf>
    <xf numFmtId="43" fontId="23" fillId="0" borderId="25" xfId="57" applyFont="1" applyBorder="1" applyAlignment="1">
      <alignment horizontal="right" vertical="center" wrapText="1"/>
    </xf>
    <xf numFmtId="43" fontId="23" fillId="13" borderId="20" xfId="1" applyFont="1" applyFill="1" applyBorder="1" applyAlignment="1">
      <alignment horizontal="right" vertical="center" wrapText="1"/>
    </xf>
    <xf numFmtId="4" fontId="23" fillId="0" borderId="16" xfId="84" applyNumberFormat="1" applyFont="1" applyBorder="1" applyAlignment="1">
      <alignment vertical="center" wrapText="1"/>
    </xf>
    <xf numFmtId="43" fontId="23" fillId="0" borderId="13" xfId="57" applyFont="1" applyBorder="1" applyAlignment="1">
      <alignment vertical="center"/>
    </xf>
    <xf numFmtId="0" fontId="24" fillId="0" borderId="1" xfId="84" applyFont="1" applyBorder="1" applyAlignment="1">
      <alignment horizontal="right" vertical="center" wrapText="1"/>
    </xf>
    <xf numFmtId="4" fontId="24" fillId="0" borderId="1" xfId="84" applyNumberFormat="1" applyFont="1" applyBorder="1" applyAlignment="1">
      <alignment vertical="center" wrapText="1"/>
    </xf>
    <xf numFmtId="43" fontId="24" fillId="13" borderId="20" xfId="1" applyFont="1" applyFill="1" applyBorder="1" applyAlignment="1">
      <alignment horizontal="right" vertical="center" wrapText="1"/>
    </xf>
    <xf numFmtId="0" fontId="23" fillId="0" borderId="0" xfId="84" applyFont="1" applyAlignment="1">
      <alignment horizontal="left" vertical="center" wrapText="1"/>
    </xf>
    <xf numFmtId="0" fontId="23" fillId="0" borderId="0" xfId="84" applyFont="1"/>
    <xf numFmtId="43" fontId="23" fillId="0" borderId="0" xfId="57" applyFont="1" applyAlignment="1">
      <alignment horizontal="right" vertical="center"/>
    </xf>
    <xf numFmtId="0" fontId="20" fillId="0" borderId="0" xfId="84" applyFont="1"/>
    <xf numFmtId="43" fontId="23" fillId="0" borderId="0" xfId="1" applyFont="1"/>
    <xf numFmtId="0" fontId="14" fillId="0" borderId="0" xfId="84" applyFont="1" applyAlignment="1">
      <alignment horizontal="left" vertical="center"/>
    </xf>
    <xf numFmtId="0" fontId="20" fillId="0" borderId="0" xfId="84" applyFont="1" applyAlignment="1">
      <alignment horizontal="center" vertical="center"/>
    </xf>
    <xf numFmtId="0" fontId="20" fillId="0" borderId="0" xfId="84" applyFont="1" applyAlignment="1">
      <alignment horizontal="left" vertical="center"/>
    </xf>
    <xf numFmtId="0" fontId="12" fillId="0" borderId="0" xfId="0" applyFont="1" applyAlignment="1">
      <alignment vertical="center"/>
    </xf>
    <xf numFmtId="4" fontId="23" fillId="0" borderId="23" xfId="84" applyNumberFormat="1" applyFont="1" applyBorder="1" applyAlignment="1">
      <alignment vertical="center" wrapText="1"/>
    </xf>
    <xf numFmtId="43" fontId="23" fillId="0" borderId="0" xfId="57" applyFont="1"/>
    <xf numFmtId="43" fontId="23" fillId="0" borderId="0" xfId="57" applyFont="1" applyAlignment="1"/>
    <xf numFmtId="43" fontId="14" fillId="0" borderId="0" xfId="57" applyFont="1" applyFill="1" applyAlignment="1">
      <alignment vertical="center"/>
    </xf>
    <xf numFmtId="43" fontId="20" fillId="0" borderId="0" xfId="57" applyFont="1" applyFill="1" applyAlignment="1">
      <alignment vertical="center"/>
    </xf>
    <xf numFmtId="0" fontId="24" fillId="4" borderId="20" xfId="84" applyFont="1" applyFill="1" applyBorder="1" applyAlignment="1">
      <alignment horizontal="center" vertical="center" wrapText="1"/>
    </xf>
    <xf numFmtId="0" fontId="24" fillId="0" borderId="0" xfId="84" applyFont="1" applyAlignment="1">
      <alignment horizontal="center" vertical="center" wrapText="1"/>
    </xf>
    <xf numFmtId="0" fontId="24" fillId="0" borderId="26" xfId="84" applyFont="1" applyBorder="1" applyAlignment="1">
      <alignment vertical="center" wrapText="1"/>
    </xf>
    <xf numFmtId="3" fontId="23" fillId="4" borderId="20" xfId="84" applyNumberFormat="1" applyFont="1" applyFill="1" applyBorder="1" applyAlignment="1">
      <alignment horizontal="center" vertical="center" wrapText="1"/>
    </xf>
    <xf numFmtId="0" fontId="23" fillId="0" borderId="0" xfId="84" applyFont="1" applyAlignment="1">
      <alignment horizontal="center" vertical="center" wrapText="1"/>
    </xf>
    <xf numFmtId="0" fontId="24" fillId="4" borderId="20" xfId="1" applyNumberFormat="1" applyFont="1" applyFill="1" applyBorder="1" applyAlignment="1">
      <alignment horizontal="center" vertical="center" wrapText="1"/>
    </xf>
    <xf numFmtId="4" fontId="23" fillId="4" borderId="20" xfId="84" applyNumberFormat="1" applyFont="1" applyFill="1" applyBorder="1" applyAlignment="1">
      <alignment horizontal="right" vertical="center" wrapText="1"/>
    </xf>
    <xf numFmtId="4" fontId="24" fillId="4" borderId="1" xfId="84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185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center"/>
    </xf>
    <xf numFmtId="0" fontId="8" fillId="8" borderId="27" xfId="0" applyFont="1" applyFill="1" applyBorder="1" applyAlignment="1">
      <alignment horizontal="left" vertical="center" wrapText="1"/>
    </xf>
    <xf numFmtId="43" fontId="8" fillId="8" borderId="28" xfId="1" applyFont="1" applyFill="1" applyBorder="1" applyAlignment="1">
      <alignment horizontal="center" vertical="center" wrapText="1"/>
    </xf>
    <xf numFmtId="0" fontId="8" fillId="8" borderId="29" xfId="0" applyFont="1" applyFill="1" applyBorder="1" applyAlignment="1">
      <alignment horizontal="left" vertical="center" wrapText="1"/>
    </xf>
    <xf numFmtId="43" fontId="8" fillId="8" borderId="30" xfId="1" applyFont="1" applyFill="1" applyBorder="1" applyAlignment="1">
      <alignment horizontal="center" vertical="center" wrapText="1"/>
    </xf>
    <xf numFmtId="43" fontId="8" fillId="8" borderId="31" xfId="1" applyFont="1" applyFill="1" applyBorder="1" applyAlignment="1">
      <alignment horizontal="center" vertical="center" wrapText="1"/>
    </xf>
    <xf numFmtId="0" fontId="8" fillId="8" borderId="32" xfId="0" applyFont="1" applyFill="1" applyBorder="1" applyAlignment="1">
      <alignment horizontal="left" vertical="center" wrapText="1"/>
    </xf>
    <xf numFmtId="43" fontId="8" fillId="8" borderId="33" xfId="1" applyFont="1" applyFill="1" applyBorder="1" applyAlignment="1">
      <alignment horizontal="center" vertical="center" wrapText="1"/>
    </xf>
    <xf numFmtId="0" fontId="8" fillId="8" borderId="34" xfId="0" applyFont="1" applyFill="1" applyBorder="1" applyAlignment="1">
      <alignment horizontal="left" vertical="center" wrapText="1"/>
    </xf>
    <xf numFmtId="43" fontId="8" fillId="8" borderId="35" xfId="1" applyFont="1" applyFill="1" applyBorder="1" applyAlignment="1">
      <alignment horizontal="center" vertical="center" wrapText="1"/>
    </xf>
    <xf numFmtId="43" fontId="8" fillId="8" borderId="36" xfId="1" applyFont="1" applyFill="1" applyBorder="1" applyAlignment="1">
      <alignment horizontal="center" vertical="center" wrapText="1"/>
    </xf>
    <xf numFmtId="0" fontId="8" fillId="8" borderId="37" xfId="0" applyFont="1" applyFill="1" applyBorder="1" applyAlignment="1">
      <alignment horizontal="left" vertical="center" wrapText="1"/>
    </xf>
    <xf numFmtId="43" fontId="8" fillId="8" borderId="38" xfId="1" applyFont="1" applyFill="1" applyBorder="1" applyAlignment="1">
      <alignment horizontal="center" vertical="center" wrapText="1"/>
    </xf>
    <xf numFmtId="0" fontId="8" fillId="8" borderId="39" xfId="0" applyFont="1" applyFill="1" applyBorder="1" applyAlignment="1">
      <alignment horizontal="left" vertical="center" wrapText="1"/>
    </xf>
    <xf numFmtId="43" fontId="8" fillId="8" borderId="40" xfId="1" applyFont="1" applyFill="1" applyBorder="1" applyAlignment="1">
      <alignment horizontal="center" vertical="center" wrapText="1"/>
    </xf>
    <xf numFmtId="0" fontId="8" fillId="8" borderId="41" xfId="0" applyFont="1" applyFill="1" applyBorder="1" applyAlignment="1">
      <alignment horizontal="left" vertical="center" wrapText="1"/>
    </xf>
    <xf numFmtId="43" fontId="8" fillId="8" borderId="42" xfId="1" applyFont="1" applyFill="1" applyBorder="1" applyAlignment="1">
      <alignment horizontal="center" vertical="center" wrapText="1"/>
    </xf>
    <xf numFmtId="0" fontId="8" fillId="8" borderId="43" xfId="0" applyFont="1" applyFill="1" applyBorder="1" applyAlignment="1">
      <alignment horizontal="left" vertical="center" wrapText="1"/>
    </xf>
    <xf numFmtId="43" fontId="8" fillId="8" borderId="44" xfId="1" applyFont="1" applyFill="1" applyBorder="1" applyAlignment="1">
      <alignment horizontal="center" vertical="center" wrapText="1"/>
    </xf>
    <xf numFmtId="0" fontId="8" fillId="8" borderId="45" xfId="0" applyFont="1" applyFill="1" applyBorder="1" applyAlignment="1">
      <alignment horizontal="left" vertical="center" wrapText="1"/>
    </xf>
    <xf numFmtId="43" fontId="8" fillId="8" borderId="46" xfId="1" applyFont="1" applyFill="1" applyBorder="1" applyAlignment="1">
      <alignment horizontal="center" vertical="center" wrapText="1"/>
    </xf>
    <xf numFmtId="0" fontId="8" fillId="8" borderId="47" xfId="0" applyFont="1" applyFill="1" applyBorder="1" applyAlignment="1">
      <alignment horizontal="left" vertical="center" wrapText="1"/>
    </xf>
    <xf numFmtId="43" fontId="8" fillId="8" borderId="48" xfId="1" applyFont="1" applyFill="1" applyBorder="1" applyAlignment="1">
      <alignment horizontal="center" vertical="center" wrapText="1"/>
    </xf>
    <xf numFmtId="0" fontId="8" fillId="8" borderId="49" xfId="0" applyFont="1" applyFill="1" applyBorder="1" applyAlignment="1">
      <alignment horizontal="left" vertical="center" wrapText="1"/>
    </xf>
    <xf numFmtId="43" fontId="8" fillId="8" borderId="50" xfId="1" applyFont="1" applyFill="1" applyBorder="1" applyAlignment="1">
      <alignment horizontal="center" vertical="center" wrapText="1"/>
    </xf>
    <xf numFmtId="0" fontId="8" fillId="8" borderId="51" xfId="0" applyFont="1" applyFill="1" applyBorder="1" applyAlignment="1">
      <alignment horizontal="left" vertical="center" wrapText="1"/>
    </xf>
    <xf numFmtId="43" fontId="8" fillId="8" borderId="52" xfId="1" applyFont="1" applyFill="1" applyBorder="1" applyAlignment="1">
      <alignment horizontal="center" vertical="center" wrapText="1"/>
    </xf>
    <xf numFmtId="0" fontId="8" fillId="8" borderId="53" xfId="0" applyFont="1" applyFill="1" applyBorder="1" applyAlignment="1">
      <alignment horizontal="left" vertical="center" wrapText="1"/>
    </xf>
    <xf numFmtId="0" fontId="8" fillId="8" borderId="54" xfId="1" applyNumberFormat="1" applyFont="1" applyFill="1" applyBorder="1" applyAlignment="1">
      <alignment horizontal="center" vertical="center" wrapText="1"/>
    </xf>
    <xf numFmtId="43" fontId="8" fillId="8" borderId="55" xfId="1" applyFont="1" applyFill="1" applyBorder="1" applyAlignment="1">
      <alignment horizontal="center" vertical="center" wrapText="1"/>
    </xf>
    <xf numFmtId="0" fontId="8" fillId="8" borderId="56" xfId="0" applyFont="1" applyFill="1" applyBorder="1" applyAlignment="1">
      <alignment horizontal="left" vertical="center" wrapText="1"/>
    </xf>
    <xf numFmtId="0" fontId="8" fillId="8" borderId="57" xfId="1" applyNumberFormat="1" applyFont="1" applyFill="1" applyBorder="1" applyAlignment="1">
      <alignment horizontal="center" vertical="center" wrapText="1"/>
    </xf>
    <xf numFmtId="43" fontId="8" fillId="8" borderId="58" xfId="1" applyFont="1" applyFill="1" applyBorder="1" applyAlignment="1">
      <alignment horizontal="center" vertical="center" wrapText="1"/>
    </xf>
    <xf numFmtId="43" fontId="8" fillId="8" borderId="59" xfId="1" applyFont="1" applyFill="1" applyBorder="1" applyAlignment="1">
      <alignment horizontal="center" vertical="center" wrapText="1"/>
    </xf>
    <xf numFmtId="0" fontId="8" fillId="8" borderId="60" xfId="0" applyFont="1" applyFill="1" applyBorder="1" applyAlignment="1">
      <alignment horizontal="left" vertical="center" wrapText="1"/>
    </xf>
    <xf numFmtId="43" fontId="8" fillId="8" borderId="61" xfId="1" applyFont="1" applyFill="1" applyBorder="1" applyAlignment="1">
      <alignment horizontal="center" vertical="center" wrapText="1"/>
    </xf>
    <xf numFmtId="0" fontId="8" fillId="8" borderId="62" xfId="0" applyFont="1" applyFill="1" applyBorder="1" applyAlignment="1">
      <alignment horizontal="left" vertical="center" wrapText="1"/>
    </xf>
    <xf numFmtId="43" fontId="8" fillId="8" borderId="63" xfId="1" applyFont="1" applyFill="1" applyBorder="1" applyAlignment="1">
      <alignment horizontal="center" vertical="center" wrapText="1"/>
    </xf>
    <xf numFmtId="0" fontId="8" fillId="8" borderId="64" xfId="0" applyFont="1" applyFill="1" applyBorder="1" applyAlignment="1">
      <alignment horizontal="left" vertical="center" wrapText="1"/>
    </xf>
    <xf numFmtId="43" fontId="8" fillId="8" borderId="65" xfId="1" applyFont="1" applyFill="1" applyBorder="1" applyAlignment="1">
      <alignment horizontal="center" vertical="center" wrapText="1"/>
    </xf>
    <xf numFmtId="0" fontId="8" fillId="8" borderId="66" xfId="0" applyFont="1" applyFill="1" applyBorder="1" applyAlignment="1">
      <alignment horizontal="left" vertical="center" wrapText="1"/>
    </xf>
    <xf numFmtId="43" fontId="8" fillId="8" borderId="67" xfId="1" applyFont="1" applyFill="1" applyBorder="1" applyAlignment="1">
      <alignment horizontal="center" vertical="center" wrapText="1"/>
    </xf>
    <xf numFmtId="0" fontId="8" fillId="8" borderId="68" xfId="0" applyFont="1" applyFill="1" applyBorder="1" applyAlignment="1">
      <alignment horizontal="left" vertical="center" wrapText="1"/>
    </xf>
    <xf numFmtId="0" fontId="8" fillId="8" borderId="69" xfId="0" applyFont="1" applyFill="1" applyBorder="1" applyAlignment="1">
      <alignment horizontal="left" vertical="center" wrapText="1"/>
    </xf>
    <xf numFmtId="43" fontId="8" fillId="8" borderId="70" xfId="1" applyFont="1" applyFill="1" applyBorder="1" applyAlignment="1">
      <alignment horizontal="center" vertical="center" wrapText="1"/>
    </xf>
    <xf numFmtId="0" fontId="8" fillId="8" borderId="71" xfId="0" applyFont="1" applyFill="1" applyBorder="1" applyAlignment="1">
      <alignment horizontal="left" vertical="center" wrapText="1"/>
    </xf>
    <xf numFmtId="43" fontId="8" fillId="8" borderId="72" xfId="1" applyFont="1" applyFill="1" applyBorder="1" applyAlignment="1">
      <alignment horizontal="center" vertical="center" wrapText="1"/>
    </xf>
    <xf numFmtId="43" fontId="8" fillId="8" borderId="73" xfId="1" applyFont="1" applyFill="1" applyBorder="1" applyAlignment="1">
      <alignment horizontal="center" vertical="center" wrapText="1"/>
    </xf>
    <xf numFmtId="0" fontId="8" fillId="8" borderId="74" xfId="0" applyFont="1" applyFill="1" applyBorder="1" applyAlignment="1">
      <alignment horizontal="left" vertical="center" wrapText="1"/>
    </xf>
    <xf numFmtId="43" fontId="8" fillId="8" borderId="75" xfId="1" applyFont="1" applyFill="1" applyBorder="1" applyAlignment="1">
      <alignment horizontal="center" vertical="center" wrapText="1"/>
    </xf>
    <xf numFmtId="0" fontId="8" fillId="8" borderId="76" xfId="0" applyFont="1" applyFill="1" applyBorder="1" applyAlignment="1">
      <alignment horizontal="left" vertical="center" wrapText="1"/>
    </xf>
    <xf numFmtId="43" fontId="8" fillId="8" borderId="77" xfId="1" applyFont="1" applyFill="1" applyBorder="1" applyAlignment="1">
      <alignment horizontal="center" vertical="center" wrapText="1"/>
    </xf>
    <xf numFmtId="0" fontId="8" fillId="8" borderId="78" xfId="0" applyFont="1" applyFill="1" applyBorder="1" applyAlignment="1">
      <alignment horizontal="left" vertical="center" wrapText="1"/>
    </xf>
    <xf numFmtId="43" fontId="8" fillId="8" borderId="79" xfId="1" applyFont="1" applyFill="1" applyBorder="1" applyAlignment="1">
      <alignment horizontal="center" vertical="center" wrapText="1"/>
    </xf>
    <xf numFmtId="0" fontId="8" fillId="8" borderId="80" xfId="0" applyFont="1" applyFill="1" applyBorder="1" applyAlignment="1">
      <alignment horizontal="left" vertical="center" wrapText="1"/>
    </xf>
    <xf numFmtId="43" fontId="8" fillId="8" borderId="81" xfId="1" applyFont="1" applyFill="1" applyBorder="1" applyAlignment="1">
      <alignment horizontal="center" vertical="center" wrapText="1"/>
    </xf>
    <xf numFmtId="43" fontId="8" fillId="8" borderId="82" xfId="1" applyFont="1" applyFill="1" applyBorder="1" applyAlignment="1">
      <alignment horizontal="center" vertical="center" wrapText="1"/>
    </xf>
    <xf numFmtId="43" fontId="8" fillId="8" borderId="83" xfId="1" applyFont="1" applyFill="1" applyBorder="1" applyAlignment="1">
      <alignment horizontal="center" vertical="center" wrapText="1"/>
    </xf>
    <xf numFmtId="0" fontId="8" fillId="8" borderId="84" xfId="0" applyFont="1" applyFill="1" applyBorder="1" applyAlignment="1">
      <alignment horizontal="left" vertical="center" wrapText="1"/>
    </xf>
    <xf numFmtId="43" fontId="8" fillId="8" borderId="85" xfId="1" applyFont="1" applyFill="1" applyBorder="1" applyAlignment="1">
      <alignment horizontal="center" vertical="center" wrapText="1"/>
    </xf>
    <xf numFmtId="0" fontId="8" fillId="8" borderId="86" xfId="0" applyFont="1" applyFill="1" applyBorder="1" applyAlignment="1">
      <alignment horizontal="left" vertical="center" wrapText="1"/>
    </xf>
    <xf numFmtId="43" fontId="8" fillId="8" borderId="87" xfId="1" applyFont="1" applyFill="1" applyBorder="1" applyAlignment="1">
      <alignment horizontal="center" vertical="center" wrapText="1"/>
    </xf>
    <xf numFmtId="0" fontId="8" fillId="8" borderId="88" xfId="0" applyFont="1" applyFill="1" applyBorder="1" applyAlignment="1">
      <alignment horizontal="left" vertical="center" wrapText="1"/>
    </xf>
    <xf numFmtId="43" fontId="8" fillId="8" borderId="89" xfId="1" applyFont="1" applyFill="1" applyBorder="1" applyAlignment="1">
      <alignment horizontal="center" vertical="center" wrapText="1"/>
    </xf>
    <xf numFmtId="0" fontId="8" fillId="8" borderId="90" xfId="0" applyFont="1" applyFill="1" applyBorder="1" applyAlignment="1">
      <alignment horizontal="left" vertical="center" wrapText="1"/>
    </xf>
    <xf numFmtId="43" fontId="8" fillId="8" borderId="91" xfId="1" applyFont="1" applyFill="1" applyBorder="1" applyAlignment="1">
      <alignment horizontal="center" vertical="center" wrapText="1"/>
    </xf>
    <xf numFmtId="0" fontId="8" fillId="8" borderId="92" xfId="0" applyFont="1" applyFill="1" applyBorder="1" applyAlignment="1">
      <alignment horizontal="left" vertical="center" wrapText="1"/>
    </xf>
    <xf numFmtId="43" fontId="8" fillId="8" borderId="93" xfId="1" applyFont="1" applyFill="1" applyBorder="1" applyAlignment="1">
      <alignment horizontal="center" vertical="center" wrapText="1"/>
    </xf>
    <xf numFmtId="0" fontId="8" fillId="8" borderId="94" xfId="0" applyFont="1" applyFill="1" applyBorder="1" applyAlignment="1">
      <alignment horizontal="left" vertical="center" wrapText="1"/>
    </xf>
    <xf numFmtId="0" fontId="8" fillId="8" borderId="95" xfId="1" applyNumberFormat="1" applyFont="1" applyFill="1" applyBorder="1" applyAlignment="1">
      <alignment horizontal="center" vertical="center" wrapText="1"/>
    </xf>
    <xf numFmtId="43" fontId="8" fillId="8" borderId="96" xfId="1" applyFont="1" applyFill="1" applyBorder="1" applyAlignment="1">
      <alignment horizontal="center" vertical="center" wrapText="1"/>
    </xf>
    <xf numFmtId="0" fontId="8" fillId="8" borderId="97" xfId="1" applyNumberFormat="1" applyFont="1" applyFill="1" applyBorder="1" applyAlignment="1">
      <alignment horizontal="center" vertical="center" wrapText="1"/>
    </xf>
    <xf numFmtId="43" fontId="8" fillId="8" borderId="98" xfId="1" applyFont="1" applyFill="1" applyBorder="1" applyAlignment="1">
      <alignment horizontal="center" vertical="center" wrapText="1"/>
    </xf>
    <xf numFmtId="0" fontId="8" fillId="8" borderId="99" xfId="1" applyNumberFormat="1" applyFont="1" applyFill="1" applyBorder="1" applyAlignment="1">
      <alignment horizontal="center" vertical="center" wrapText="1"/>
    </xf>
    <xf numFmtId="43" fontId="8" fillId="8" borderId="100" xfId="1" applyFont="1" applyFill="1" applyBorder="1" applyAlignment="1">
      <alignment horizontal="center" vertical="center" wrapText="1"/>
    </xf>
    <xf numFmtId="0" fontId="8" fillId="8" borderId="101" xfId="0" applyFont="1" applyFill="1" applyBorder="1" applyAlignment="1">
      <alignment horizontal="left" vertical="center" wrapText="1"/>
    </xf>
    <xf numFmtId="0" fontId="8" fillId="8" borderId="102" xfId="1" applyNumberFormat="1" applyFont="1" applyFill="1" applyBorder="1" applyAlignment="1">
      <alignment horizontal="center" vertical="center" wrapText="1"/>
    </xf>
    <xf numFmtId="43" fontId="8" fillId="8" borderId="103" xfId="1" applyFont="1" applyFill="1" applyBorder="1" applyAlignment="1">
      <alignment horizontal="center" vertical="center" wrapText="1"/>
    </xf>
    <xf numFmtId="0" fontId="8" fillId="8" borderId="104" xfId="0" applyFont="1" applyFill="1" applyBorder="1" applyAlignment="1">
      <alignment horizontal="left" vertical="center" wrapText="1"/>
    </xf>
    <xf numFmtId="43" fontId="8" fillId="8" borderId="105" xfId="1" applyFont="1" applyFill="1" applyBorder="1" applyAlignment="1">
      <alignment horizontal="center" vertical="center" wrapText="1"/>
    </xf>
    <xf numFmtId="0" fontId="8" fillId="8" borderId="106" xfId="0" applyFont="1" applyFill="1" applyBorder="1" applyAlignment="1">
      <alignment horizontal="left" vertical="center" wrapText="1"/>
    </xf>
    <xf numFmtId="43" fontId="8" fillId="8" borderId="107" xfId="1" applyFont="1" applyFill="1" applyBorder="1" applyAlignment="1">
      <alignment horizontal="center" vertical="center" wrapText="1"/>
    </xf>
    <xf numFmtId="0" fontId="8" fillId="8" borderId="108" xfId="0" applyFont="1" applyFill="1" applyBorder="1" applyAlignment="1">
      <alignment horizontal="left" vertical="center" wrapText="1"/>
    </xf>
    <xf numFmtId="43" fontId="8" fillId="8" borderId="109" xfId="1" applyFont="1" applyFill="1" applyBorder="1" applyAlignment="1">
      <alignment horizontal="center" vertical="center" wrapText="1"/>
    </xf>
    <xf numFmtId="43" fontId="8" fillId="8" borderId="110" xfId="1" applyFont="1" applyFill="1" applyBorder="1" applyAlignment="1">
      <alignment horizontal="center" vertical="center" wrapText="1"/>
    </xf>
    <xf numFmtId="0" fontId="8" fillId="8" borderId="111" xfId="0" applyFont="1" applyFill="1" applyBorder="1" applyAlignment="1">
      <alignment horizontal="left" vertical="center" wrapText="1"/>
    </xf>
    <xf numFmtId="43" fontId="8" fillId="8" borderId="112" xfId="1" applyFont="1" applyFill="1" applyBorder="1" applyAlignment="1">
      <alignment horizontal="center" vertical="center" wrapText="1"/>
    </xf>
    <xf numFmtId="0" fontId="8" fillId="8" borderId="113" xfId="0" applyFont="1" applyFill="1" applyBorder="1" applyAlignment="1">
      <alignment horizontal="left" vertical="center" wrapText="1"/>
    </xf>
    <xf numFmtId="43" fontId="8" fillId="8" borderId="114" xfId="1" applyFont="1" applyFill="1" applyBorder="1" applyAlignment="1">
      <alignment horizontal="center" vertical="center" wrapText="1"/>
    </xf>
    <xf numFmtId="43" fontId="8" fillId="8" borderId="115" xfId="1" applyFont="1" applyFill="1" applyBorder="1" applyAlignment="1">
      <alignment horizontal="center" vertical="center" wrapText="1"/>
    </xf>
    <xf numFmtId="0" fontId="8" fillId="8" borderId="116" xfId="0" applyFont="1" applyFill="1" applyBorder="1" applyAlignment="1">
      <alignment horizontal="left" vertical="center" wrapText="1"/>
    </xf>
    <xf numFmtId="43" fontId="8" fillId="8" borderId="117" xfId="1" applyFont="1" applyFill="1" applyBorder="1" applyAlignment="1">
      <alignment horizontal="center" vertical="center" wrapText="1"/>
    </xf>
    <xf numFmtId="43" fontId="8" fillId="8" borderId="118" xfId="1" applyFont="1" applyFill="1" applyBorder="1" applyAlignment="1">
      <alignment horizontal="center" vertical="center" wrapText="1"/>
    </xf>
    <xf numFmtId="0" fontId="8" fillId="8" borderId="119" xfId="0" applyFont="1" applyFill="1" applyBorder="1" applyAlignment="1">
      <alignment horizontal="left" vertical="center" wrapText="1"/>
    </xf>
    <xf numFmtId="0" fontId="8" fillId="8" borderId="120" xfId="0" applyFont="1" applyFill="1" applyBorder="1" applyAlignment="1">
      <alignment horizontal="left" vertical="center" wrapText="1"/>
    </xf>
    <xf numFmtId="43" fontId="8" fillId="8" borderId="121" xfId="1" applyFont="1" applyFill="1" applyBorder="1" applyAlignment="1">
      <alignment horizontal="center" vertical="center" wrapText="1"/>
    </xf>
    <xf numFmtId="43" fontId="8" fillId="8" borderId="122" xfId="1" applyFont="1" applyFill="1" applyBorder="1" applyAlignment="1">
      <alignment horizontal="center" vertical="center" wrapText="1"/>
    </xf>
    <xf numFmtId="0" fontId="8" fillId="8" borderId="123" xfId="0" applyFont="1" applyFill="1" applyBorder="1" applyAlignment="1">
      <alignment horizontal="left" vertical="center" wrapText="1"/>
    </xf>
    <xf numFmtId="43" fontId="8" fillId="8" borderId="124" xfId="1" applyFont="1" applyFill="1" applyBorder="1" applyAlignment="1">
      <alignment horizontal="center" vertical="center" wrapText="1"/>
    </xf>
    <xf numFmtId="0" fontId="8" fillId="8" borderId="125" xfId="0" applyFont="1" applyFill="1" applyBorder="1" applyAlignment="1">
      <alignment horizontal="left" vertical="center" wrapText="1"/>
    </xf>
    <xf numFmtId="43" fontId="8" fillId="8" borderId="126" xfId="1" applyFont="1" applyFill="1" applyBorder="1" applyAlignment="1">
      <alignment horizontal="center" vertical="center" wrapText="1"/>
    </xf>
    <xf numFmtId="0" fontId="8" fillId="8" borderId="127" xfId="0" applyFont="1" applyFill="1" applyBorder="1" applyAlignment="1">
      <alignment horizontal="left" vertical="center" wrapText="1"/>
    </xf>
    <xf numFmtId="43" fontId="8" fillId="8" borderId="128" xfId="1" applyFont="1" applyFill="1" applyBorder="1" applyAlignment="1">
      <alignment horizontal="center" vertical="center" wrapText="1"/>
    </xf>
    <xf numFmtId="43" fontId="8" fillId="8" borderId="129" xfId="1" applyFont="1" applyFill="1" applyBorder="1" applyAlignment="1">
      <alignment horizontal="center" vertical="center" wrapText="1"/>
    </xf>
    <xf numFmtId="43" fontId="8" fillId="8" borderId="130" xfId="1" applyFont="1" applyFill="1" applyBorder="1" applyAlignment="1">
      <alignment horizontal="center" vertical="center" wrapText="1"/>
    </xf>
    <xf numFmtId="43" fontId="8" fillId="8" borderId="131" xfId="1" applyFont="1" applyFill="1" applyBorder="1" applyAlignment="1">
      <alignment horizontal="center" vertical="center" wrapText="1"/>
    </xf>
    <xf numFmtId="43" fontId="8" fillId="8" borderId="132" xfId="1" applyFont="1" applyFill="1" applyBorder="1" applyAlignment="1">
      <alignment horizontal="center" vertical="center" wrapText="1"/>
    </xf>
    <xf numFmtId="0" fontId="8" fillId="8" borderId="133" xfId="0" applyFont="1" applyFill="1" applyBorder="1" applyAlignment="1">
      <alignment horizontal="left" vertical="center" wrapText="1"/>
    </xf>
    <xf numFmtId="43" fontId="8" fillId="8" borderId="134" xfId="1" applyFont="1" applyFill="1" applyBorder="1" applyAlignment="1">
      <alignment horizontal="center" vertical="center" wrapText="1"/>
    </xf>
    <xf numFmtId="0" fontId="8" fillId="8" borderId="135" xfId="1" applyNumberFormat="1" applyFont="1" applyFill="1" applyBorder="1" applyAlignment="1">
      <alignment horizontal="center" vertical="center" wrapText="1"/>
    </xf>
    <xf numFmtId="43" fontId="8" fillId="8" borderId="136" xfId="1" applyFont="1" applyFill="1" applyBorder="1" applyAlignment="1">
      <alignment horizontal="center" vertical="center" wrapText="1"/>
    </xf>
    <xf numFmtId="0" fontId="8" fillId="8" borderId="137" xfId="1" applyNumberFormat="1" applyFont="1" applyFill="1" applyBorder="1" applyAlignment="1">
      <alignment horizontal="center" vertical="center" wrapText="1"/>
    </xf>
    <xf numFmtId="0" fontId="8" fillId="8" borderId="138" xfId="0" applyFont="1" applyFill="1" applyBorder="1" applyAlignment="1">
      <alignment horizontal="left" vertical="center" wrapText="1"/>
    </xf>
    <xf numFmtId="0" fontId="8" fillId="8" borderId="101" xfId="1" applyNumberFormat="1" applyFont="1" applyFill="1" applyBorder="1" applyAlignment="1">
      <alignment horizontal="center" vertical="center" wrapText="1"/>
    </xf>
    <xf numFmtId="43" fontId="8" fillId="8" borderId="139" xfId="1" applyFont="1" applyFill="1" applyBorder="1" applyAlignment="1">
      <alignment horizontal="center" vertical="center" wrapText="1"/>
    </xf>
    <xf numFmtId="0" fontId="8" fillId="8" borderId="140" xfId="0" applyFont="1" applyFill="1" applyBorder="1" applyAlignment="1">
      <alignment horizontal="left" vertical="center" wrapText="1"/>
    </xf>
    <xf numFmtId="0" fontId="8" fillId="8" borderId="116" xfId="1" applyNumberFormat="1" applyFont="1" applyFill="1" applyBorder="1" applyAlignment="1">
      <alignment horizontal="center" vertical="center" wrapText="1"/>
    </xf>
    <xf numFmtId="0" fontId="8" fillId="8" borderId="141" xfId="0" applyFont="1" applyFill="1" applyBorder="1" applyAlignment="1">
      <alignment horizontal="left" vertical="center" wrapText="1"/>
    </xf>
    <xf numFmtId="0" fontId="8" fillId="8" borderId="88" xfId="1" applyNumberFormat="1" applyFont="1" applyFill="1" applyBorder="1" applyAlignment="1">
      <alignment horizontal="center" vertical="center" wrapText="1"/>
    </xf>
    <xf numFmtId="0" fontId="8" fillId="8" borderId="142" xfId="0" applyFont="1" applyFill="1" applyBorder="1" applyAlignment="1">
      <alignment horizontal="left" vertical="center" wrapText="1"/>
    </xf>
    <xf numFmtId="43" fontId="8" fillId="8" borderId="143" xfId="1" applyFont="1" applyFill="1" applyBorder="1" applyAlignment="1">
      <alignment horizontal="center" vertical="center" wrapText="1"/>
    </xf>
    <xf numFmtId="0" fontId="8" fillId="8" borderId="144" xfId="0" applyFont="1" applyFill="1" applyBorder="1" applyAlignment="1">
      <alignment horizontal="left" vertical="center" wrapText="1"/>
    </xf>
    <xf numFmtId="43" fontId="8" fillId="8" borderId="145" xfId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left" vertical="center" wrapText="1"/>
    </xf>
    <xf numFmtId="178" fontId="8" fillId="8" borderId="1" xfId="1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right" vertical="center" wrapText="1"/>
    </xf>
    <xf numFmtId="43" fontId="9" fillId="8" borderId="1" xfId="0" applyNumberFormat="1" applyFont="1" applyFill="1" applyBorder="1" applyAlignment="1">
      <alignment horizontal="right" vertical="center"/>
    </xf>
    <xf numFmtId="0" fontId="9" fillId="0" borderId="0" xfId="93" applyFont="1" applyAlignment="1">
      <alignment horizontal="center" vertical="center" wrapText="1"/>
    </xf>
    <xf numFmtId="0" fontId="8" fillId="8" borderId="1" xfId="1" applyNumberFormat="1" applyFont="1" applyFill="1" applyBorder="1" applyAlignment="1">
      <alignment horizontal="center" vertical="center" wrapText="1"/>
    </xf>
    <xf numFmtId="43" fontId="8" fillId="8" borderId="1" xfId="1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12" borderId="0" xfId="0" applyFont="1" applyFill="1" applyAlignment="1">
      <alignment vertical="center"/>
    </xf>
    <xf numFmtId="0" fontId="3" fillId="9" borderId="0" xfId="0" applyFont="1" applyFill="1" applyAlignment="1">
      <alignment horizontal="center" vertical="center" wrapText="1"/>
    </xf>
    <xf numFmtId="0" fontId="3" fillId="9" borderId="0" xfId="0" applyFont="1" applyFill="1" applyAlignment="1">
      <alignment horizontal="center" vertical="center"/>
    </xf>
    <xf numFmtId="43" fontId="3" fillId="9" borderId="0" xfId="1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8" fillId="0" borderId="1" xfId="91" applyFont="1" applyBorder="1" applyAlignment="1">
      <alignment horizontal="center" vertical="center" wrapText="1"/>
    </xf>
    <xf numFmtId="0" fontId="9" fillId="0" borderId="1" xfId="9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horizontal="center" vertical="center"/>
    </xf>
    <xf numFmtId="43" fontId="3" fillId="4" borderId="1" xfId="0" applyNumberFormat="1" applyFont="1" applyFill="1" applyBorder="1" applyAlignment="1">
      <alignment horizontal="center" vertical="center" wrapText="1"/>
    </xf>
    <xf numFmtId="43" fontId="3" fillId="4" borderId="1" xfId="0" applyNumberFormat="1" applyFont="1" applyFill="1" applyBorder="1" applyAlignment="1">
      <alignment horizontal="center"/>
    </xf>
    <xf numFmtId="0" fontId="3" fillId="4" borderId="1" xfId="1" applyNumberFormat="1" applyFont="1" applyFill="1" applyBorder="1" applyAlignment="1">
      <alignment horizontal="center" vertical="center"/>
    </xf>
    <xf numFmtId="43" fontId="3" fillId="4" borderId="1" xfId="1" applyFont="1" applyFill="1" applyBorder="1" applyAlignment="1">
      <alignment horizontal="center"/>
    </xf>
    <xf numFmtId="43" fontId="3" fillId="9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3" fontId="3" fillId="0" borderId="1" xfId="0" applyNumberFormat="1" applyFont="1" applyBorder="1" applyAlignment="1">
      <alignment horizontal="center"/>
    </xf>
    <xf numFmtId="0" fontId="3" fillId="0" borderId="1" xfId="1" applyNumberFormat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/>
    </xf>
    <xf numFmtId="43" fontId="3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3" fontId="3" fillId="12" borderId="0" xfId="0" applyNumberFormat="1" applyFont="1" applyFill="1" applyAlignment="1">
      <alignment horizontal="center" vertical="center" wrapText="1"/>
    </xf>
    <xf numFmtId="0" fontId="4" fillId="12" borderId="0" xfId="0" applyFont="1" applyFill="1" applyAlignment="1">
      <alignment horizontal="left" vertical="center" wrapText="1"/>
    </xf>
    <xf numFmtId="43" fontId="4" fillId="12" borderId="0" xfId="1" applyFont="1" applyFill="1" applyAlignment="1">
      <alignment horizontal="center" vertical="center"/>
    </xf>
    <xf numFmtId="0" fontId="3" fillId="12" borderId="0" xfId="1" applyNumberFormat="1" applyFont="1" applyFill="1" applyAlignment="1">
      <alignment horizontal="center" vertical="center" wrapText="1"/>
    </xf>
    <xf numFmtId="43" fontId="3" fillId="12" borderId="0" xfId="1" applyFont="1" applyFill="1" applyAlignment="1">
      <alignment horizontal="center" vertical="center" wrapText="1"/>
    </xf>
    <xf numFmtId="43" fontId="4" fillId="12" borderId="0" xfId="1" applyFont="1" applyFill="1" applyAlignment="1">
      <alignment horizontal="right" vertical="center" wrapText="1"/>
    </xf>
    <xf numFmtId="0" fontId="3" fillId="12" borderId="0" xfId="0" applyFont="1" applyFill="1" applyAlignment="1">
      <alignment horizontal="left" vertical="center" wrapText="1"/>
    </xf>
    <xf numFmtId="43" fontId="4" fillId="12" borderId="0" xfId="1" applyFont="1" applyFill="1" applyAlignment="1">
      <alignment horizontal="center" vertical="center" wrapText="1"/>
    </xf>
    <xf numFmtId="0" fontId="4" fillId="9" borderId="0" xfId="0" applyFont="1" applyFill="1" applyAlignment="1">
      <alignment vertical="center" wrapText="1"/>
    </xf>
    <xf numFmtId="0" fontId="3" fillId="9" borderId="0" xfId="0" applyFont="1" applyFill="1" applyAlignment="1">
      <alignment vertical="center" wrapText="1"/>
    </xf>
    <xf numFmtId="43" fontId="3" fillId="9" borderId="0" xfId="0" applyNumberFormat="1" applyFont="1" applyFill="1" applyAlignment="1">
      <alignment horizontal="center" vertical="center" wrapText="1"/>
    </xf>
    <xf numFmtId="0" fontId="3" fillId="0" borderId="0" xfId="0" applyFont="1"/>
    <xf numFmtId="43" fontId="3" fillId="0" borderId="0" xfId="0" applyNumberFormat="1" applyFont="1" applyAlignment="1">
      <alignment horizontal="center"/>
    </xf>
    <xf numFmtId="0" fontId="3" fillId="0" borderId="0" xfId="1" applyNumberFormat="1" applyFont="1" applyBorder="1" applyAlignment="1">
      <alignment horizontal="center" vertical="center"/>
    </xf>
    <xf numFmtId="43" fontId="3" fillId="0" borderId="0" xfId="1" applyFont="1" applyBorder="1" applyAlignment="1">
      <alignment horizontal="center"/>
    </xf>
    <xf numFmtId="43" fontId="3" fillId="9" borderId="0" xfId="1" applyFont="1" applyFill="1" applyAlignment="1">
      <alignment vertical="center" wrapText="1"/>
    </xf>
    <xf numFmtId="43" fontId="4" fillId="9" borderId="1" xfId="1" applyFont="1" applyFill="1" applyBorder="1" applyAlignment="1">
      <alignment horizontal="center" vertical="center" wrapText="1"/>
    </xf>
    <xf numFmtId="43" fontId="4" fillId="12" borderId="1" xfId="1" applyFont="1" applyFill="1" applyBorder="1" applyAlignment="1">
      <alignment horizontal="center" vertical="center" wrapText="1"/>
    </xf>
    <xf numFmtId="3" fontId="4" fillId="12" borderId="1" xfId="0" applyNumberFormat="1" applyFont="1" applyFill="1" applyBorder="1" applyAlignment="1">
      <alignment horizontal="center" vertical="center" wrapText="1"/>
    </xf>
    <xf numFmtId="0" fontId="3" fillId="9" borderId="1" xfId="1" applyNumberFormat="1" applyFont="1" applyFill="1" applyBorder="1" applyAlignment="1">
      <alignment horizontal="center" vertical="center" wrapText="1"/>
    </xf>
    <xf numFmtId="43" fontId="3" fillId="4" borderId="1" xfId="1" applyFont="1" applyFill="1" applyBorder="1" applyAlignment="1">
      <alignment vertical="center" wrapText="1"/>
    </xf>
    <xf numFmtId="43" fontId="4" fillId="4" borderId="1" xfId="1" applyFont="1" applyFill="1" applyBorder="1"/>
    <xf numFmtId="3" fontId="3" fillId="14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vertical="center" wrapText="1"/>
    </xf>
    <xf numFmtId="43" fontId="4" fillId="0" borderId="1" xfId="1" applyFont="1" applyFill="1" applyBorder="1"/>
    <xf numFmtId="3" fontId="3" fillId="0" borderId="1" xfId="0" applyNumberFormat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vertical="center"/>
    </xf>
    <xf numFmtId="43" fontId="3" fillId="4" borderId="1" xfId="1" applyFont="1" applyFill="1" applyBorder="1"/>
    <xf numFmtId="43" fontId="3" fillId="0" borderId="1" xfId="1" applyFont="1" applyFill="1" applyBorder="1"/>
    <xf numFmtId="43" fontId="3" fillId="0" borderId="1" xfId="1" applyFont="1" applyBorder="1" applyAlignment="1">
      <alignment vertical="center" wrapText="1"/>
    </xf>
    <xf numFmtId="43" fontId="3" fillId="0" borderId="1" xfId="0" applyNumberFormat="1" applyFont="1" applyBorder="1" applyAlignment="1">
      <alignment vertical="center" wrapText="1"/>
    </xf>
    <xf numFmtId="43" fontId="3" fillId="4" borderId="1" xfId="1" applyFont="1" applyFill="1" applyBorder="1" applyAlignment="1">
      <alignment vertical="center"/>
    </xf>
    <xf numFmtId="43" fontId="4" fillId="4" borderId="1" xfId="0" applyNumberFormat="1" applyFont="1" applyFill="1" applyBorder="1" applyAlignment="1">
      <alignment vertical="center"/>
    </xf>
    <xf numFmtId="4" fontId="15" fillId="4" borderId="1" xfId="0" applyNumberFormat="1" applyFont="1" applyFill="1" applyBorder="1" applyAlignment="1">
      <alignment horizontal="right" vertical="center" wrapText="1"/>
    </xf>
    <xf numFmtId="43" fontId="3" fillId="0" borderId="0" xfId="1" applyFont="1" applyFill="1" applyBorder="1" applyAlignment="1">
      <alignment vertical="center"/>
    </xf>
    <xf numFmtId="43" fontId="4" fillId="0" borderId="0" xfId="0" applyNumberFormat="1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right" vertical="center" wrapText="1"/>
    </xf>
    <xf numFmtId="43" fontId="3" fillId="12" borderId="0" xfId="1" applyFont="1" applyFill="1" applyAlignment="1">
      <alignment vertical="center" wrapText="1"/>
    </xf>
    <xf numFmtId="43" fontId="4" fillId="12" borderId="0" xfId="1" applyFont="1" applyFill="1" applyAlignment="1">
      <alignment vertical="center"/>
    </xf>
    <xf numFmtId="0" fontId="3" fillId="12" borderId="0" xfId="0" applyFont="1" applyFill="1" applyAlignment="1">
      <alignment horizontal="center" vertical="center" wrapText="1"/>
    </xf>
    <xf numFmtId="3" fontId="3" fillId="12" borderId="0" xfId="0" applyNumberFormat="1" applyFont="1" applyFill="1" applyAlignment="1">
      <alignment horizontal="center" vertical="center"/>
    </xf>
    <xf numFmtId="43" fontId="3" fillId="12" borderId="0" xfId="0" applyNumberFormat="1" applyFont="1" applyFill="1" applyAlignment="1">
      <alignment horizontal="center" vertical="center" wrapText="1"/>
    </xf>
    <xf numFmtId="43" fontId="3" fillId="12" borderId="0" xfId="1" applyFont="1" applyFill="1" applyAlignment="1">
      <alignment vertical="center"/>
    </xf>
    <xf numFmtId="43" fontId="3" fillId="9" borderId="0" xfId="1" applyFont="1" applyFill="1" applyBorder="1" applyAlignment="1">
      <alignment vertical="center"/>
    </xf>
    <xf numFmtId="43" fontId="3" fillId="0" borderId="0" xfId="1" applyFont="1" applyBorder="1"/>
    <xf numFmtId="43" fontId="3" fillId="9" borderId="0" xfId="1" applyFont="1" applyFill="1" applyAlignment="1">
      <alignment horizontal="center" vertical="center" wrapText="1"/>
    </xf>
    <xf numFmtId="3" fontId="8" fillId="12" borderId="1" xfId="0" applyNumberFormat="1" applyFont="1" applyFill="1" applyBorder="1" applyAlignment="1">
      <alignment horizontal="center" vertical="center" wrapText="1"/>
    </xf>
    <xf numFmtId="3" fontId="8" fillId="14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12" borderId="0" xfId="0" applyFont="1" applyFill="1" applyAlignment="1">
      <alignment vertical="center"/>
    </xf>
    <xf numFmtId="0" fontId="8" fillId="12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left" vertical="center" wrapText="1"/>
    </xf>
    <xf numFmtId="0" fontId="3" fillId="9" borderId="0" xfId="0" applyFont="1" applyFill="1" applyAlignment="1">
      <alignment vertical="center"/>
    </xf>
    <xf numFmtId="0" fontId="3" fillId="9" borderId="0" xfId="0" applyFont="1" applyFill="1"/>
    <xf numFmtId="0" fontId="8" fillId="12" borderId="0" xfId="0" applyFont="1" applyFill="1" applyAlignment="1">
      <alignment horizontal="center" vertical="center" wrapText="1"/>
    </xf>
    <xf numFmtId="0" fontId="9" fillId="12" borderId="0" xfId="0" applyFont="1" applyFill="1" applyAlignment="1">
      <alignment horizontal="center" vertical="center" wrapText="1"/>
    </xf>
    <xf numFmtId="0" fontId="8" fillId="12" borderId="0" xfId="0" applyFont="1" applyFill="1" applyAlignment="1">
      <alignment vertical="center" wrapText="1"/>
    </xf>
    <xf numFmtId="0" fontId="26" fillId="12" borderId="0" xfId="0" applyFont="1" applyFill="1" applyAlignment="1">
      <alignment horizontal="center" vertical="center" wrapText="1"/>
    </xf>
    <xf numFmtId="0" fontId="3" fillId="9" borderId="0" xfId="0" applyFont="1" applyFill="1" applyAlignment="1">
      <alignment wrapText="1"/>
    </xf>
    <xf numFmtId="0" fontId="4" fillId="9" borderId="1" xfId="0" applyFont="1" applyFill="1" applyBorder="1" applyAlignment="1">
      <alignment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43" fontId="8" fillId="0" borderId="1" xfId="0" applyNumberFormat="1" applyFont="1" applyBorder="1" applyAlignment="1">
      <alignment horizontal="left" vertical="center" wrapText="1"/>
    </xf>
    <xf numFmtId="186" fontId="8" fillId="12" borderId="1" xfId="0" applyNumberFormat="1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right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8" fillId="12" borderId="0" xfId="0" applyFont="1" applyFill="1" applyBorder="1" applyAlignment="1">
      <alignment horizontal="center" vertical="center" wrapText="1"/>
    </xf>
    <xf numFmtId="0" fontId="9" fillId="12" borderId="0" xfId="0" applyFont="1" applyFill="1" applyBorder="1" applyAlignment="1">
      <alignment horizontal="right" vertical="center" wrapText="1"/>
    </xf>
    <xf numFmtId="0" fontId="9" fillId="12" borderId="0" xfId="0" applyFont="1" applyFill="1" applyBorder="1" applyAlignment="1">
      <alignment horizontal="center" vertical="center" wrapText="1"/>
    </xf>
    <xf numFmtId="0" fontId="8" fillId="12" borderId="0" xfId="0" applyFont="1" applyFill="1" applyAlignment="1">
      <alignment horizontal="left" vertical="center" wrapText="1"/>
    </xf>
    <xf numFmtId="0" fontId="8" fillId="12" borderId="0" xfId="0" applyFont="1" applyFill="1" applyAlignment="1">
      <alignment horizontal="left" vertical="center"/>
    </xf>
    <xf numFmtId="43" fontId="8" fillId="12" borderId="0" xfId="1" applyFont="1" applyFill="1" applyAlignment="1">
      <alignment vertical="center"/>
    </xf>
    <xf numFmtId="43" fontId="9" fillId="12" borderId="0" xfId="1" applyFont="1" applyFill="1" applyAlignment="1">
      <alignment horizontal="left" vertical="center"/>
    </xf>
    <xf numFmtId="0" fontId="9" fillId="12" borderId="0" xfId="0" applyFont="1" applyFill="1" applyAlignment="1">
      <alignment horizontal="center" vertical="center"/>
    </xf>
    <xf numFmtId="0" fontId="9" fillId="12" borderId="0" xfId="0" applyFont="1" applyFill="1" applyAlignment="1">
      <alignment horizontal="left" vertical="center"/>
    </xf>
    <xf numFmtId="43" fontId="8" fillId="12" borderId="0" xfId="1" applyFont="1" applyFill="1" applyAlignment="1">
      <alignment horizontal="left" vertical="center"/>
    </xf>
    <xf numFmtId="0" fontId="27" fillId="12" borderId="0" xfId="0" applyFont="1" applyFill="1" applyAlignment="1">
      <alignment horizontal="center" vertical="center" wrapText="1"/>
    </xf>
    <xf numFmtId="0" fontId="28" fillId="12" borderId="0" xfId="0" applyFont="1" applyFill="1" applyAlignment="1">
      <alignment horizontal="center" vertical="center" wrapText="1"/>
    </xf>
    <xf numFmtId="43" fontId="8" fillId="12" borderId="1" xfId="0" applyNumberFormat="1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left" vertical="center" wrapText="1"/>
    </xf>
    <xf numFmtId="43" fontId="9" fillId="12" borderId="1" xfId="1" applyFont="1" applyFill="1" applyBorder="1" applyAlignment="1">
      <alignment horizontal="right" vertical="center" wrapText="1"/>
    </xf>
    <xf numFmtId="43" fontId="9" fillId="12" borderId="0" xfId="1" applyFont="1" applyFill="1" applyBorder="1" applyAlignment="1">
      <alignment horizontal="right" vertical="center" wrapText="1"/>
    </xf>
    <xf numFmtId="43" fontId="14" fillId="9" borderId="0" xfId="1" applyFont="1" applyFill="1" applyBorder="1" applyAlignment="1">
      <alignment horizontal="center" vertical="center" wrapText="1"/>
    </xf>
    <xf numFmtId="4" fontId="8" fillId="12" borderId="0" xfId="0" applyNumberFormat="1" applyFont="1" applyFill="1" applyAlignment="1">
      <alignment horizontal="center" vertical="center"/>
    </xf>
    <xf numFmtId="43" fontId="8" fillId="12" borderId="0" xfId="0" applyNumberFormat="1" applyFont="1" applyFill="1" applyAlignment="1">
      <alignment vertical="center"/>
    </xf>
    <xf numFmtId="0" fontId="9" fillId="12" borderId="0" xfId="0" applyFont="1" applyFill="1" applyAlignment="1">
      <alignment vertical="center"/>
    </xf>
    <xf numFmtId="43" fontId="8" fillId="12" borderId="0" xfId="0" applyNumberFormat="1" applyFont="1" applyFill="1" applyAlignment="1">
      <alignment horizontal="left" vertical="center"/>
    </xf>
    <xf numFmtId="0" fontId="15" fillId="9" borderId="0" xfId="0" applyFont="1" applyFill="1"/>
    <xf numFmtId="43" fontId="8" fillId="12" borderId="0" xfId="1" applyFont="1" applyFill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3" fontId="8" fillId="0" borderId="1" xfId="1" applyFont="1" applyFill="1" applyBorder="1" applyAlignment="1">
      <alignment vertical="center" wrapText="1"/>
    </xf>
    <xf numFmtId="4" fontId="29" fillId="0" borderId="0" xfId="0" applyNumberFormat="1" applyFont="1"/>
    <xf numFmtId="4" fontId="29" fillId="0" borderId="6" xfId="0" applyNumberFormat="1" applyFont="1" applyBorder="1" applyAlignment="1">
      <alignment horizontal="right" vertical="center"/>
    </xf>
    <xf numFmtId="43" fontId="30" fillId="0" borderId="0" xfId="0" applyNumberFormat="1" applyFont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43" fontId="32" fillId="0" borderId="0" xfId="1" applyFont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1" fillId="9" borderId="1" xfId="0" applyFont="1" applyFill="1" applyBorder="1" applyAlignment="1">
      <alignment horizontal="center" vertical="center" wrapText="1"/>
    </xf>
    <xf numFmtId="0" fontId="31" fillId="9" borderId="1" xfId="0" applyFont="1" applyFill="1" applyBorder="1" applyAlignment="1">
      <alignment horizontal="center" vertical="center"/>
    </xf>
    <xf numFmtId="43" fontId="31" fillId="9" borderId="1" xfId="1" applyFont="1" applyFill="1" applyBorder="1" applyAlignment="1">
      <alignment horizontal="center" vertical="center"/>
    </xf>
    <xf numFmtId="0" fontId="32" fillId="9" borderId="0" xfId="0" applyFont="1" applyFill="1" applyAlignment="1">
      <alignment horizontal="center" vertical="center"/>
    </xf>
    <xf numFmtId="0" fontId="32" fillId="4" borderId="1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/>
    </xf>
    <xf numFmtId="43" fontId="31" fillId="4" borderId="1" xfId="1" applyFont="1" applyFill="1" applyBorder="1" applyAlignment="1">
      <alignment horizontal="right" vertical="center"/>
    </xf>
    <xf numFmtId="0" fontId="31" fillId="9" borderId="0" xfId="0" applyFont="1" applyFill="1" applyAlignment="1">
      <alignment horizontal="center" vertical="center"/>
    </xf>
    <xf numFmtId="0" fontId="31" fillId="15" borderId="1" xfId="0" applyFont="1" applyFill="1" applyBorder="1" applyAlignment="1">
      <alignment horizontal="center" vertical="center"/>
    </xf>
    <xf numFmtId="0" fontId="31" fillId="16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left" vertical="center" wrapText="1"/>
    </xf>
    <xf numFmtId="43" fontId="32" fillId="0" borderId="1" xfId="1" applyFont="1" applyBorder="1" applyAlignment="1">
      <alignment horizontal="center" vertical="center"/>
    </xf>
    <xf numFmtId="184" fontId="32" fillId="17" borderId="0" xfId="0" applyNumberFormat="1" applyFont="1" applyFill="1" applyAlignment="1">
      <alignment horizontal="center" vertical="center"/>
    </xf>
    <xf numFmtId="43" fontId="31" fillId="4" borderId="1" xfId="1" applyFont="1" applyFill="1" applyBorder="1" applyAlignment="1">
      <alignment horizontal="center" vertical="center"/>
    </xf>
    <xf numFmtId="184" fontId="31" fillId="0" borderId="0" xfId="0" applyNumberFormat="1" applyFont="1" applyAlignment="1">
      <alignment horizontal="center" vertical="center"/>
    </xf>
    <xf numFmtId="184" fontId="32" fillId="0" borderId="0" xfId="0" applyNumberFormat="1" applyFont="1" applyAlignment="1">
      <alignment horizontal="center" vertical="center"/>
    </xf>
    <xf numFmtId="0" fontId="32" fillId="16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left" vertical="center" wrapText="1"/>
    </xf>
    <xf numFmtId="0" fontId="20" fillId="8" borderId="1" xfId="1" applyNumberFormat="1" applyFont="1" applyFill="1" applyBorder="1" applyAlignment="1">
      <alignment horizontal="center" vertical="center" wrapText="1"/>
    </xf>
    <xf numFmtId="43" fontId="32" fillId="0" borderId="1" xfId="1" applyFont="1" applyFill="1" applyBorder="1" applyAlignment="1">
      <alignment horizontal="center" vertical="center"/>
    </xf>
    <xf numFmtId="43" fontId="20" fillId="8" borderId="1" xfId="1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43" fontId="31" fillId="4" borderId="1" xfId="1" applyFont="1" applyFill="1" applyBorder="1" applyAlignment="1">
      <alignment horizontal="center"/>
    </xf>
    <xf numFmtId="0" fontId="32" fillId="16" borderId="0" xfId="0" applyFont="1" applyFill="1" applyAlignment="1">
      <alignment horizontal="center" vertical="center"/>
    </xf>
    <xf numFmtId="43" fontId="33" fillId="4" borderId="1" xfId="85" applyNumberFormat="1" applyFont="1" applyFill="1" applyBorder="1"/>
    <xf numFmtId="0" fontId="31" fillId="0" borderId="2" xfId="0" applyFont="1" applyBorder="1" applyAlignment="1">
      <alignment horizontal="right" vertical="center" wrapText="1"/>
    </xf>
    <xf numFmtId="0" fontId="31" fillId="0" borderId="3" xfId="0" applyFont="1" applyBorder="1" applyAlignment="1">
      <alignment horizontal="right" vertical="center" wrapText="1"/>
    </xf>
    <xf numFmtId="0" fontId="31" fillId="0" borderId="4" xfId="0" applyFont="1" applyBorder="1" applyAlignment="1">
      <alignment horizontal="right" vertical="center" wrapText="1"/>
    </xf>
    <xf numFmtId="43" fontId="31" fillId="15" borderId="1" xfId="1" applyFont="1" applyFill="1" applyBorder="1" applyAlignment="1">
      <alignment horizontal="center" vertical="center"/>
    </xf>
    <xf numFmtId="43" fontId="31" fillId="18" borderId="1" xfId="1" applyFont="1" applyFill="1" applyBorder="1" applyAlignment="1">
      <alignment horizontal="center" vertical="center"/>
    </xf>
    <xf numFmtId="0" fontId="32" fillId="15" borderId="0" xfId="0" applyFont="1" applyFill="1" applyAlignment="1">
      <alignment horizontal="center" vertical="center"/>
    </xf>
    <xf numFmtId="0" fontId="34" fillId="8" borderId="1" xfId="0" applyFont="1" applyFill="1" applyBorder="1" applyAlignment="1">
      <alignment horizontal="left" vertical="center" wrapText="1"/>
    </xf>
    <xf numFmtId="0" fontId="34" fillId="8" borderId="1" xfId="1" applyNumberFormat="1" applyFont="1" applyFill="1" applyBorder="1" applyAlignment="1">
      <alignment horizontal="center" vertical="center" wrapText="1"/>
    </xf>
    <xf numFmtId="43" fontId="34" fillId="8" borderId="1" xfId="1" applyFont="1" applyFill="1" applyBorder="1" applyAlignment="1">
      <alignment horizontal="center" vertical="center"/>
    </xf>
    <xf numFmtId="43" fontId="31" fillId="9" borderId="0" xfId="1" applyFont="1" applyFill="1" applyBorder="1" applyAlignment="1">
      <alignment horizontal="center" vertical="center"/>
    </xf>
    <xf numFmtId="43" fontId="31" fillId="4" borderId="1" xfId="1" applyFont="1" applyFill="1" applyBorder="1" applyAlignment="1">
      <alignment horizontal="center" vertical="center" wrapText="1"/>
    </xf>
    <xf numFmtId="0" fontId="32" fillId="19" borderId="1" xfId="0" applyFont="1" applyFill="1" applyBorder="1" applyAlignment="1">
      <alignment horizontal="center" vertical="center"/>
    </xf>
    <xf numFmtId="43" fontId="33" fillId="4" borderId="1" xfId="85" applyNumberFormat="1" applyFont="1" applyFill="1" applyBorder="1" applyAlignment="1">
      <alignment vertical="center"/>
    </xf>
    <xf numFmtId="43" fontId="32" fillId="0" borderId="0" xfId="0" applyNumberFormat="1" applyFont="1" applyAlignment="1">
      <alignment horizontal="center" vertical="center"/>
    </xf>
    <xf numFmtId="0" fontId="32" fillId="18" borderId="0" xfId="0" applyFont="1" applyFill="1" applyAlignment="1">
      <alignment horizontal="center" vertical="center"/>
    </xf>
    <xf numFmtId="187" fontId="32" fillId="0" borderId="0" xfId="0" applyNumberFormat="1" applyFont="1" applyAlignment="1">
      <alignment horizontal="center" vertical="center"/>
    </xf>
    <xf numFmtId="182" fontId="32" fillId="0" borderId="0" xfId="0" applyNumberFormat="1" applyFont="1" applyAlignment="1">
      <alignment horizontal="center" vertical="center"/>
    </xf>
    <xf numFmtId="182" fontId="32" fillId="0" borderId="0" xfId="1" applyNumberFormat="1" applyFont="1" applyAlignment="1">
      <alignment horizontal="center" vertical="center"/>
    </xf>
    <xf numFmtId="188" fontId="32" fillId="0" borderId="0" xfId="0" applyNumberFormat="1" applyFont="1" applyAlignment="1">
      <alignment horizontal="right" vertical="center"/>
    </xf>
    <xf numFmtId="0" fontId="35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9" borderId="146" xfId="0" applyFill="1" applyBorder="1" applyAlignment="1">
      <alignment wrapText="1"/>
    </xf>
    <xf numFmtId="0" fontId="0" fillId="9" borderId="147" xfId="0" applyFill="1" applyBorder="1" applyAlignment="1">
      <alignment horizontal="center"/>
    </xf>
    <xf numFmtId="0" fontId="0" fillId="9" borderId="148" xfId="0" applyFill="1" applyBorder="1"/>
    <xf numFmtId="0" fontId="0" fillId="9" borderId="0" xfId="0" applyFill="1"/>
    <xf numFmtId="0" fontId="0" fillId="0" borderId="1" xfId="0" applyBorder="1"/>
    <xf numFmtId="0" fontId="35" fillId="4" borderId="1" xfId="0" applyFont="1" applyFill="1" applyBorder="1" applyAlignment="1">
      <alignment horizontal="center"/>
    </xf>
    <xf numFmtId="0" fontId="35" fillId="4" borderId="12" xfId="0" applyFont="1" applyFill="1" applyBorder="1" applyAlignment="1">
      <alignment wrapText="1"/>
    </xf>
    <xf numFmtId="0" fontId="35" fillId="4" borderId="12" xfId="0" applyFont="1" applyFill="1" applyBorder="1"/>
    <xf numFmtId="184" fontId="35" fillId="4" borderId="12" xfId="0" applyNumberFormat="1" applyFont="1" applyFill="1" applyBorder="1"/>
    <xf numFmtId="0" fontId="35" fillId="9" borderId="0" xfId="0" applyFont="1" applyFill="1"/>
    <xf numFmtId="0" fontId="35" fillId="15" borderId="1" xfId="0" applyFont="1" applyFill="1" applyBorder="1"/>
    <xf numFmtId="0" fontId="35" fillId="16" borderId="1" xfId="0" applyFont="1" applyFill="1" applyBorder="1"/>
    <xf numFmtId="0" fontId="0" fillId="0" borderId="1" xfId="0" applyBorder="1" applyAlignment="1">
      <alignment wrapText="1"/>
    </xf>
    <xf numFmtId="184" fontId="0" fillId="0" borderId="1" xfId="0" applyNumberFormat="1" applyBorder="1" applyAlignment="1">
      <alignment horizontal="center"/>
    </xf>
    <xf numFmtId="184" fontId="0" fillId="17" borderId="0" xfId="0" applyNumberFormat="1" applyFill="1" applyAlignment="1">
      <alignment horizontal="center"/>
    </xf>
    <xf numFmtId="0" fontId="0" fillId="15" borderId="1" xfId="0" applyFill="1" applyBorder="1"/>
    <xf numFmtId="0" fontId="35" fillId="4" borderId="1" xfId="0" applyFont="1" applyFill="1" applyBorder="1" applyAlignment="1">
      <alignment wrapText="1"/>
    </xf>
    <xf numFmtId="184" fontId="35" fillId="4" borderId="1" xfId="0" applyNumberFormat="1" applyFont="1" applyFill="1" applyBorder="1" applyAlignment="1">
      <alignment horizontal="center"/>
    </xf>
    <xf numFmtId="184" fontId="35" fillId="0" borderId="0" xfId="0" applyNumberFormat="1" applyFont="1" applyAlignment="1">
      <alignment horizontal="center"/>
    </xf>
    <xf numFmtId="0" fontId="0" fillId="16" borderId="1" xfId="0" applyFill="1" applyBorder="1"/>
    <xf numFmtId="0" fontId="20" fillId="8" borderId="27" xfId="0" applyFont="1" applyFill="1" applyBorder="1" applyAlignment="1">
      <alignment horizontal="left" vertical="center" wrapText="1"/>
    </xf>
    <xf numFmtId="178" fontId="20" fillId="8" borderId="8" xfId="1" applyNumberFormat="1" applyFont="1" applyFill="1" applyBorder="1" applyAlignment="1">
      <alignment horizontal="left" vertical="center" wrapText="1"/>
    </xf>
    <xf numFmtId="43" fontId="20" fillId="8" borderId="1" xfId="0" applyNumberFormat="1" applyFont="1" applyFill="1" applyBorder="1" applyAlignment="1">
      <alignment horizontal="right" vertical="center"/>
    </xf>
    <xf numFmtId="0" fontId="20" fillId="8" borderId="7" xfId="0" applyFont="1" applyFill="1" applyBorder="1" applyAlignment="1">
      <alignment horizontal="left" vertical="center" wrapText="1"/>
    </xf>
    <xf numFmtId="0" fontId="20" fillId="8" borderId="29" xfId="0" applyFont="1" applyFill="1" applyBorder="1" applyAlignment="1">
      <alignment horizontal="left" vertical="center" wrapText="1"/>
    </xf>
    <xf numFmtId="0" fontId="20" fillId="8" borderId="32" xfId="0" applyFont="1" applyFill="1" applyBorder="1" applyAlignment="1">
      <alignment horizontal="left" vertical="center" wrapText="1"/>
    </xf>
    <xf numFmtId="0" fontId="20" fillId="8" borderId="34" xfId="0" applyFont="1" applyFill="1" applyBorder="1" applyAlignment="1">
      <alignment horizontal="left" vertical="center" wrapText="1"/>
    </xf>
    <xf numFmtId="0" fontId="20" fillId="8" borderId="37" xfId="0" applyFont="1" applyFill="1" applyBorder="1" applyAlignment="1">
      <alignment horizontal="left" vertical="center" wrapText="1"/>
    </xf>
    <xf numFmtId="0" fontId="20" fillId="8" borderId="39" xfId="0" applyFont="1" applyFill="1" applyBorder="1" applyAlignment="1">
      <alignment horizontal="left" vertical="center" wrapText="1"/>
    </xf>
    <xf numFmtId="0" fontId="20" fillId="8" borderId="41" xfId="0" applyFont="1" applyFill="1" applyBorder="1" applyAlignment="1">
      <alignment horizontal="left" vertical="center" wrapText="1"/>
    </xf>
    <xf numFmtId="0" fontId="20" fillId="8" borderId="43" xfId="0" applyFont="1" applyFill="1" applyBorder="1" applyAlignment="1">
      <alignment horizontal="left" vertical="center" wrapText="1"/>
    </xf>
    <xf numFmtId="0" fontId="20" fillId="8" borderId="45" xfId="0" applyFont="1" applyFill="1" applyBorder="1" applyAlignment="1">
      <alignment horizontal="left" vertical="center" wrapText="1"/>
    </xf>
    <xf numFmtId="0" fontId="20" fillId="8" borderId="47" xfId="0" applyFont="1" applyFill="1" applyBorder="1" applyAlignment="1">
      <alignment horizontal="left" vertical="center" wrapText="1"/>
    </xf>
    <xf numFmtId="0" fontId="20" fillId="8" borderId="49" xfId="0" applyFont="1" applyFill="1" applyBorder="1" applyAlignment="1">
      <alignment horizontal="left" vertical="center" wrapText="1"/>
    </xf>
    <xf numFmtId="0" fontId="20" fillId="8" borderId="51" xfId="0" applyFont="1" applyFill="1" applyBorder="1" applyAlignment="1">
      <alignment horizontal="left" vertical="center" wrapText="1"/>
    </xf>
    <xf numFmtId="0" fontId="20" fillId="8" borderId="53" xfId="0" applyFont="1" applyFill="1" applyBorder="1" applyAlignment="1">
      <alignment horizontal="left" vertical="center" wrapText="1"/>
    </xf>
    <xf numFmtId="178" fontId="20" fillId="8" borderId="54" xfId="1" applyNumberFormat="1" applyFont="1" applyFill="1" applyBorder="1" applyAlignment="1">
      <alignment horizontal="left" vertical="center" wrapText="1"/>
    </xf>
    <xf numFmtId="0" fontId="20" fillId="8" borderId="56" xfId="0" applyFont="1" applyFill="1" applyBorder="1" applyAlignment="1">
      <alignment horizontal="left" vertical="center" wrapText="1"/>
    </xf>
    <xf numFmtId="178" fontId="20" fillId="8" borderId="57" xfId="1" applyNumberFormat="1" applyFont="1" applyFill="1" applyBorder="1" applyAlignment="1">
      <alignment horizontal="left" vertical="center" wrapText="1"/>
    </xf>
    <xf numFmtId="0" fontId="20" fillId="8" borderId="60" xfId="0" applyFont="1" applyFill="1" applyBorder="1" applyAlignment="1">
      <alignment horizontal="left" vertical="center" wrapText="1"/>
    </xf>
    <xf numFmtId="0" fontId="20" fillId="8" borderId="62" xfId="0" applyFont="1" applyFill="1" applyBorder="1" applyAlignment="1">
      <alignment horizontal="left" vertical="center" wrapText="1"/>
    </xf>
    <xf numFmtId="0" fontId="20" fillId="8" borderId="64" xfId="0" applyFont="1" applyFill="1" applyBorder="1" applyAlignment="1">
      <alignment horizontal="left" vertical="center" wrapText="1"/>
    </xf>
    <xf numFmtId="0" fontId="20" fillId="8" borderId="66" xfId="0" applyFont="1" applyFill="1" applyBorder="1" applyAlignment="1">
      <alignment horizontal="left" vertical="center" wrapText="1"/>
    </xf>
    <xf numFmtId="0" fontId="20" fillId="8" borderId="68" xfId="0" applyFont="1" applyFill="1" applyBorder="1" applyAlignment="1">
      <alignment horizontal="left" vertical="center" wrapText="1"/>
    </xf>
    <xf numFmtId="0" fontId="20" fillId="8" borderId="69" xfId="0" applyFont="1" applyFill="1" applyBorder="1" applyAlignment="1">
      <alignment horizontal="left" vertical="center" wrapText="1"/>
    </xf>
    <xf numFmtId="0" fontId="20" fillId="8" borderId="71" xfId="0" applyFont="1" applyFill="1" applyBorder="1" applyAlignment="1">
      <alignment horizontal="left" vertical="center" wrapText="1"/>
    </xf>
    <xf numFmtId="0" fontId="20" fillId="8" borderId="74" xfId="0" applyFont="1" applyFill="1" applyBorder="1" applyAlignment="1">
      <alignment horizontal="left" vertical="center" wrapText="1"/>
    </xf>
    <xf numFmtId="0" fontId="20" fillId="8" borderId="76" xfId="0" applyFont="1" applyFill="1" applyBorder="1" applyAlignment="1">
      <alignment horizontal="left" vertical="center" wrapText="1"/>
    </xf>
    <xf numFmtId="0" fontId="20" fillId="8" borderId="78" xfId="0" applyFont="1" applyFill="1" applyBorder="1" applyAlignment="1">
      <alignment horizontal="left" vertical="center" wrapText="1"/>
    </xf>
    <xf numFmtId="0" fontId="20" fillId="8" borderId="80" xfId="0" applyFont="1" applyFill="1" applyBorder="1" applyAlignment="1">
      <alignment horizontal="left" vertical="center" wrapText="1"/>
    </xf>
    <xf numFmtId="0" fontId="20" fillId="8" borderId="84" xfId="0" applyFont="1" applyFill="1" applyBorder="1" applyAlignment="1">
      <alignment horizontal="left" vertical="center" wrapText="1"/>
    </xf>
    <xf numFmtId="0" fontId="20" fillId="8" borderId="86" xfId="0" applyFont="1" applyFill="1" applyBorder="1" applyAlignment="1">
      <alignment horizontal="left" vertical="center" wrapText="1"/>
    </xf>
    <xf numFmtId="0" fontId="20" fillId="8" borderId="88" xfId="0" applyFont="1" applyFill="1" applyBorder="1" applyAlignment="1">
      <alignment horizontal="left" vertical="center" wrapText="1"/>
    </xf>
    <xf numFmtId="0" fontId="20" fillId="8" borderId="90" xfId="0" applyFont="1" applyFill="1" applyBorder="1" applyAlignment="1">
      <alignment horizontal="left" vertical="center" wrapText="1"/>
    </xf>
    <xf numFmtId="0" fontId="20" fillId="8" borderId="92" xfId="0" applyFont="1" applyFill="1" applyBorder="1" applyAlignment="1">
      <alignment horizontal="left" vertical="center" wrapText="1"/>
    </xf>
    <xf numFmtId="0" fontId="20" fillId="8" borderId="94" xfId="0" applyFont="1" applyFill="1" applyBorder="1" applyAlignment="1">
      <alignment horizontal="left" vertical="center" wrapText="1"/>
    </xf>
    <xf numFmtId="178" fontId="20" fillId="8" borderId="95" xfId="1" applyNumberFormat="1" applyFont="1" applyFill="1" applyBorder="1" applyAlignment="1">
      <alignment horizontal="left" vertical="center" wrapText="1"/>
    </xf>
    <xf numFmtId="178" fontId="20" fillId="8" borderId="97" xfId="1" applyNumberFormat="1" applyFont="1" applyFill="1" applyBorder="1" applyAlignment="1">
      <alignment horizontal="left" vertical="center" wrapText="1"/>
    </xf>
    <xf numFmtId="178" fontId="20" fillId="8" borderId="99" xfId="1" applyNumberFormat="1" applyFont="1" applyFill="1" applyBorder="1" applyAlignment="1">
      <alignment horizontal="left" vertical="center" wrapText="1"/>
    </xf>
    <xf numFmtId="0" fontId="20" fillId="8" borderId="101" xfId="0" applyFont="1" applyFill="1" applyBorder="1" applyAlignment="1">
      <alignment horizontal="left" vertical="center" wrapText="1"/>
    </xf>
    <xf numFmtId="178" fontId="20" fillId="8" borderId="102" xfId="1" applyNumberFormat="1" applyFont="1" applyFill="1" applyBorder="1" applyAlignment="1">
      <alignment horizontal="left" vertical="center" wrapText="1"/>
    </xf>
    <xf numFmtId="0" fontId="20" fillId="8" borderId="104" xfId="0" applyFont="1" applyFill="1" applyBorder="1" applyAlignment="1">
      <alignment horizontal="left" vertical="center" wrapText="1"/>
    </xf>
    <xf numFmtId="0" fontId="20" fillId="8" borderId="106" xfId="0" applyFont="1" applyFill="1" applyBorder="1" applyAlignment="1">
      <alignment horizontal="left" vertical="center" wrapText="1"/>
    </xf>
    <xf numFmtId="0" fontId="20" fillId="8" borderId="108" xfId="0" applyFont="1" applyFill="1" applyBorder="1" applyAlignment="1">
      <alignment horizontal="left" vertical="center" wrapText="1"/>
    </xf>
    <xf numFmtId="0" fontId="20" fillId="8" borderId="111" xfId="0" applyFont="1" applyFill="1" applyBorder="1" applyAlignment="1">
      <alignment horizontal="left" vertical="center" wrapText="1"/>
    </xf>
    <xf numFmtId="0" fontId="20" fillId="8" borderId="113" xfId="0" applyFont="1" applyFill="1" applyBorder="1" applyAlignment="1">
      <alignment horizontal="left" vertical="center" wrapText="1"/>
    </xf>
    <xf numFmtId="0" fontId="20" fillId="8" borderId="116" xfId="0" applyFont="1" applyFill="1" applyBorder="1" applyAlignment="1">
      <alignment horizontal="left" vertical="center" wrapText="1"/>
    </xf>
    <xf numFmtId="0" fontId="20" fillId="8" borderId="119" xfId="0" applyFont="1" applyFill="1" applyBorder="1" applyAlignment="1">
      <alignment horizontal="left" vertical="center" wrapText="1"/>
    </xf>
    <xf numFmtId="0" fontId="20" fillId="8" borderId="120" xfId="0" applyFont="1" applyFill="1" applyBorder="1" applyAlignment="1">
      <alignment horizontal="left" vertical="center" wrapText="1"/>
    </xf>
    <xf numFmtId="0" fontId="20" fillId="8" borderId="123" xfId="0" applyFont="1" applyFill="1" applyBorder="1" applyAlignment="1">
      <alignment horizontal="left" vertical="center" wrapText="1"/>
    </xf>
    <xf numFmtId="0" fontId="20" fillId="8" borderId="125" xfId="0" applyFont="1" applyFill="1" applyBorder="1" applyAlignment="1">
      <alignment horizontal="left" vertical="center" wrapText="1"/>
    </xf>
    <xf numFmtId="0" fontId="20" fillId="8" borderId="127" xfId="0" applyFont="1" applyFill="1" applyBorder="1" applyAlignment="1">
      <alignment horizontal="left" vertical="center" wrapText="1"/>
    </xf>
    <xf numFmtId="0" fontId="20" fillId="8" borderId="133" xfId="0" applyFont="1" applyFill="1" applyBorder="1" applyAlignment="1">
      <alignment horizontal="left" vertical="center" wrapText="1"/>
    </xf>
    <xf numFmtId="178" fontId="20" fillId="8" borderId="135" xfId="1" applyNumberFormat="1" applyFont="1" applyFill="1" applyBorder="1" applyAlignment="1">
      <alignment horizontal="left" vertical="center" wrapText="1"/>
    </xf>
    <xf numFmtId="178" fontId="20" fillId="8" borderId="137" xfId="1" applyNumberFormat="1" applyFont="1" applyFill="1" applyBorder="1" applyAlignment="1">
      <alignment horizontal="left" vertical="center" wrapText="1"/>
    </xf>
    <xf numFmtId="0" fontId="20" fillId="8" borderId="138" xfId="0" applyFont="1" applyFill="1" applyBorder="1" applyAlignment="1">
      <alignment horizontal="left" vertical="center" wrapText="1"/>
    </xf>
    <xf numFmtId="178" fontId="20" fillId="8" borderId="101" xfId="1" applyNumberFormat="1" applyFont="1" applyFill="1" applyBorder="1" applyAlignment="1">
      <alignment horizontal="left" vertical="center" wrapText="1"/>
    </xf>
    <xf numFmtId="0" fontId="20" fillId="8" borderId="140" xfId="0" applyFont="1" applyFill="1" applyBorder="1" applyAlignment="1">
      <alignment horizontal="left" vertical="center" wrapText="1"/>
    </xf>
    <xf numFmtId="178" fontId="20" fillId="8" borderId="116" xfId="1" applyNumberFormat="1" applyFont="1" applyFill="1" applyBorder="1" applyAlignment="1">
      <alignment horizontal="left" vertical="center" wrapText="1"/>
    </xf>
    <xf numFmtId="0" fontId="20" fillId="8" borderId="141" xfId="0" applyFont="1" applyFill="1" applyBorder="1" applyAlignment="1">
      <alignment horizontal="left" vertical="center" wrapText="1"/>
    </xf>
    <xf numFmtId="178" fontId="20" fillId="8" borderId="88" xfId="1" applyNumberFormat="1" applyFont="1" applyFill="1" applyBorder="1" applyAlignment="1">
      <alignment horizontal="left" vertical="center" wrapText="1"/>
    </xf>
    <xf numFmtId="0" fontId="20" fillId="8" borderId="142" xfId="0" applyFont="1" applyFill="1" applyBorder="1" applyAlignment="1">
      <alignment horizontal="left" vertical="center" wrapText="1"/>
    </xf>
    <xf numFmtId="0" fontId="20" fillId="8" borderId="144" xfId="0" applyFont="1" applyFill="1" applyBorder="1" applyAlignment="1">
      <alignment horizontal="left" vertical="center" wrapText="1"/>
    </xf>
    <xf numFmtId="0" fontId="0" fillId="4" borderId="0" xfId="0" applyFill="1" applyAlignment="1">
      <alignment wrapText="1"/>
    </xf>
    <xf numFmtId="184" fontId="36" fillId="4" borderId="0" xfId="0" applyNumberFormat="1" applyFont="1" applyFill="1"/>
    <xf numFmtId="0" fontId="0" fillId="4" borderId="0" xfId="0" applyFill="1"/>
    <xf numFmtId="184" fontId="0" fillId="0" borderId="0" xfId="0" applyNumberFormat="1"/>
    <xf numFmtId="184" fontId="36" fillId="15" borderId="0" xfId="0" applyNumberFormat="1" applyFont="1" applyFill="1"/>
    <xf numFmtId="0" fontId="0" fillId="15" borderId="0" xfId="0" applyFill="1"/>
    <xf numFmtId="184" fontId="36" fillId="18" borderId="0" xfId="0" applyNumberFormat="1" applyFont="1" applyFill="1"/>
    <xf numFmtId="0" fontId="0" fillId="18" borderId="0" xfId="0" applyFill="1"/>
    <xf numFmtId="0" fontId="9" fillId="0" borderId="0" xfId="89" applyFont="1" applyAlignment="1">
      <alignment vertical="center"/>
    </xf>
    <xf numFmtId="0" fontId="9" fillId="0" borderId="0" xfId="89" applyFont="1" applyAlignment="1">
      <alignment horizontal="center" vertical="center"/>
    </xf>
    <xf numFmtId="0" fontId="8" fillId="0" borderId="0" xfId="89" applyFont="1" applyAlignment="1">
      <alignment horizontal="center" vertical="center" wrapText="1"/>
    </xf>
    <xf numFmtId="0" fontId="8" fillId="0" borderId="0" xfId="89" applyFont="1" applyAlignment="1">
      <alignment horizontal="center" vertical="center"/>
    </xf>
    <xf numFmtId="0" fontId="8" fillId="0" borderId="0" xfId="89" applyFont="1" applyAlignment="1">
      <alignment vertical="center"/>
    </xf>
    <xf numFmtId="0" fontId="9" fillId="0" borderId="0" xfId="89" applyFont="1" applyAlignment="1">
      <alignment horizontal="left" vertical="center"/>
    </xf>
    <xf numFmtId="0" fontId="20" fillId="0" borderId="0" xfId="82" applyFont="1" applyAlignment="1">
      <alignment horizontal="center" vertical="center" wrapText="1"/>
    </xf>
    <xf numFmtId="0" fontId="14" fillId="0" borderId="0" xfId="82" applyFont="1" applyAlignment="1">
      <alignment horizontal="center" vertical="center" wrapText="1"/>
    </xf>
    <xf numFmtId="0" fontId="9" fillId="0" borderId="5" xfId="89" applyFont="1" applyBorder="1" applyAlignment="1">
      <alignment vertical="center"/>
    </xf>
    <xf numFmtId="0" fontId="9" fillId="4" borderId="13" xfId="89" applyFont="1" applyFill="1" applyBorder="1" applyAlignment="1">
      <alignment horizontal="center" vertical="center" wrapText="1"/>
    </xf>
    <xf numFmtId="0" fontId="9" fillId="4" borderId="2" xfId="89" applyFont="1" applyFill="1" applyBorder="1" applyAlignment="1">
      <alignment horizontal="center" vertical="center" wrapText="1"/>
    </xf>
    <xf numFmtId="0" fontId="9" fillId="4" borderId="3" xfId="89" applyFont="1" applyFill="1" applyBorder="1" applyAlignment="1">
      <alignment horizontal="center" vertical="center" wrapText="1"/>
    </xf>
    <xf numFmtId="0" fontId="9" fillId="4" borderId="10" xfId="89" applyFont="1" applyFill="1" applyBorder="1" applyAlignment="1">
      <alignment horizontal="center" vertical="center" wrapText="1"/>
    </xf>
    <xf numFmtId="0" fontId="9" fillId="4" borderId="4" xfId="89" applyFont="1" applyFill="1" applyBorder="1" applyAlignment="1">
      <alignment horizontal="center" vertical="center" wrapText="1"/>
    </xf>
    <xf numFmtId="0" fontId="8" fillId="0" borderId="1" xfId="89" applyFont="1" applyBorder="1" applyAlignment="1">
      <alignment horizontal="left" vertical="center" wrapText="1" readingOrder="1"/>
    </xf>
    <xf numFmtId="3" fontId="8" fillId="0" borderId="1" xfId="89" applyNumberFormat="1" applyFont="1" applyBorder="1" applyAlignment="1">
      <alignment horizontal="center" vertical="center"/>
    </xf>
    <xf numFmtId="0" fontId="8" fillId="0" borderId="1" xfId="89" applyFont="1" applyBorder="1" applyAlignment="1">
      <alignment horizontal="center" vertical="center" wrapText="1"/>
    </xf>
    <xf numFmtId="0" fontId="8" fillId="0" borderId="1" xfId="89" applyFont="1" applyBorder="1" applyAlignment="1">
      <alignment horizontal="left" vertical="center"/>
    </xf>
    <xf numFmtId="0" fontId="3" fillId="0" borderId="1" xfId="89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9" fillId="4" borderId="1" xfId="89" applyFont="1" applyFill="1" applyBorder="1" applyAlignment="1">
      <alignment vertical="center"/>
    </xf>
    <xf numFmtId="3" fontId="9" fillId="4" borderId="1" xfId="89" applyNumberFormat="1" applyFont="1" applyFill="1" applyBorder="1" applyAlignment="1">
      <alignment horizontal="center" vertical="center" wrapText="1"/>
    </xf>
    <xf numFmtId="43" fontId="8" fillId="0" borderId="0" xfId="89" applyNumberFormat="1" applyFont="1" applyAlignment="1">
      <alignment horizontal="center" vertical="center" wrapText="1"/>
    </xf>
    <xf numFmtId="0" fontId="9" fillId="4" borderId="2" xfId="89" applyFont="1" applyFill="1" applyBorder="1" applyAlignment="1">
      <alignment horizontal="center" vertical="center"/>
    </xf>
    <xf numFmtId="0" fontId="9" fillId="4" borderId="3" xfId="89" applyFont="1" applyFill="1" applyBorder="1" applyAlignment="1">
      <alignment horizontal="center" vertical="center"/>
    </xf>
    <xf numFmtId="0" fontId="9" fillId="4" borderId="13" xfId="89" applyFont="1" applyFill="1" applyBorder="1" applyAlignment="1">
      <alignment horizontal="center" vertical="center"/>
    </xf>
    <xf numFmtId="0" fontId="9" fillId="4" borderId="1" xfId="89" applyFont="1" applyFill="1" applyBorder="1" applyAlignment="1">
      <alignment horizontal="center" vertical="center" wrapText="1"/>
    </xf>
    <xf numFmtId="0" fontId="9" fillId="4" borderId="4" xfId="89" applyFont="1" applyFill="1" applyBorder="1" applyAlignment="1">
      <alignment horizontal="center" vertical="center"/>
    </xf>
    <xf numFmtId="3" fontId="8" fillId="20" borderId="1" xfId="89" applyNumberFormat="1" applyFont="1" applyFill="1" applyBorder="1" applyAlignment="1">
      <alignment horizontal="center" vertical="center"/>
    </xf>
    <xf numFmtId="176" fontId="8" fillId="21" borderId="1" xfId="74" applyFont="1" applyFill="1" applyBorder="1" applyAlignment="1">
      <alignment horizontal="center" vertical="center" wrapText="1"/>
    </xf>
    <xf numFmtId="176" fontId="8" fillId="0" borderId="1" xfId="74" applyFont="1" applyBorder="1" applyAlignment="1">
      <alignment vertical="center"/>
    </xf>
    <xf numFmtId="176" fontId="8" fillId="20" borderId="1" xfId="74" applyFont="1" applyFill="1" applyBorder="1" applyAlignment="1">
      <alignment horizontal="left" vertical="center"/>
    </xf>
    <xf numFmtId="43" fontId="8" fillId="0" borderId="1" xfId="89" applyNumberFormat="1" applyFont="1" applyBorder="1" applyAlignment="1">
      <alignment vertical="center"/>
    </xf>
    <xf numFmtId="176" fontId="9" fillId="4" borderId="1" xfId="74" applyFont="1" applyFill="1" applyBorder="1" applyAlignment="1">
      <alignment horizontal="right" vertical="center"/>
    </xf>
    <xf numFmtId="176" fontId="8" fillId="4" borderId="1" xfId="74" applyFont="1" applyFill="1" applyBorder="1" applyAlignment="1">
      <alignment horizontal="right" vertical="center"/>
    </xf>
    <xf numFmtId="43" fontId="8" fillId="0" borderId="0" xfId="89" applyNumberFormat="1" applyFont="1" applyAlignment="1">
      <alignment vertical="center"/>
    </xf>
    <xf numFmtId="176" fontId="8" fillId="20" borderId="1" xfId="74" applyFont="1" applyFill="1" applyBorder="1" applyAlignment="1">
      <alignment horizontal="center" vertical="center"/>
    </xf>
    <xf numFmtId="0" fontId="8" fillId="0" borderId="1" xfId="89" applyFont="1" applyBorder="1" applyAlignment="1">
      <alignment vertical="center"/>
    </xf>
    <xf numFmtId="0" fontId="23" fillId="9" borderId="1" xfId="88" applyFont="1" applyFill="1" applyBorder="1" applyAlignment="1" quotePrefix="1">
      <alignment horizontal="left" vertical="center" wrapText="1"/>
    </xf>
    <xf numFmtId="0" fontId="23" fillId="9" borderId="1" xfId="88" applyFont="1" applyFill="1" applyBorder="1" applyAlignment="1" quotePrefix="1">
      <alignment vertical="center" wrapText="1"/>
    </xf>
    <xf numFmtId="0" fontId="23" fillId="9" borderId="4" xfId="88" applyFont="1" applyFill="1" applyBorder="1" applyAlignment="1" quotePrefix="1">
      <alignment horizontal="left" vertical="center" wrapText="1"/>
    </xf>
    <xf numFmtId="0" fontId="23" fillId="9" borderId="4" xfId="82" applyFont="1" applyFill="1" applyBorder="1" applyAlignment="1" quotePrefix="1">
      <alignment horizontal="left" vertical="center" wrapText="1"/>
    </xf>
  </cellXfs>
  <cellStyles count="97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Comma 2" xfId="49"/>
    <cellStyle name="Comma 2 2" xfId="50"/>
    <cellStyle name="Comma 2 2 2" xfId="51"/>
    <cellStyle name="Comma 2 3" xfId="52"/>
    <cellStyle name="Comma 2 3 2" xfId="53"/>
    <cellStyle name="Comma 2 3 2 2" xfId="54"/>
    <cellStyle name="Comma 2 3 3" xfId="55"/>
    <cellStyle name="Comma 2 4" xfId="56"/>
    <cellStyle name="Comma 277" xfId="57"/>
    <cellStyle name="Comma 3" xfId="58"/>
    <cellStyle name="Comma 3 2" xfId="59"/>
    <cellStyle name="Comma 3 2 2" xfId="60"/>
    <cellStyle name="Comma 4" xfId="61"/>
    <cellStyle name="Comma 4 2" xfId="62"/>
    <cellStyle name="Comma 4 2 2" xfId="63"/>
    <cellStyle name="Comma 4 3" xfId="64"/>
    <cellStyle name="Comma 5" xfId="65"/>
    <cellStyle name="Comma 5 2" xfId="66"/>
    <cellStyle name="Comma 6" xfId="67"/>
    <cellStyle name="Comma 6 12" xfId="68"/>
    <cellStyle name="Comma 6 15" xfId="69"/>
    <cellStyle name="Comma 6 2" xfId="70"/>
    <cellStyle name="Comma 6 3" xfId="71"/>
    <cellStyle name="Comma 6 3 2" xfId="72"/>
    <cellStyle name="Comma 6 4" xfId="73"/>
    <cellStyle name="Comma 7" xfId="74"/>
    <cellStyle name="Comma 7 2" xfId="75"/>
    <cellStyle name="Comma 8" xfId="76"/>
    <cellStyle name="Excel Built-in Comma" xfId="77"/>
    <cellStyle name="Excel Built-in Comma 2" xfId="78"/>
    <cellStyle name="Excel Built-in Normal 1" xfId="79"/>
    <cellStyle name="Excel_BuiltIn_Comma" xfId="80"/>
    <cellStyle name="Normal 2" xfId="81"/>
    <cellStyle name="Normal 2 2" xfId="82"/>
    <cellStyle name="Normal 2 3" xfId="83"/>
    <cellStyle name="Normal 22" xfId="84"/>
    <cellStyle name="Normal 3" xfId="85"/>
    <cellStyle name="Normal 3 2" xfId="86"/>
    <cellStyle name="Normal 3 2 2" xfId="87"/>
    <cellStyle name="Normal 3 3" xfId="88"/>
    <cellStyle name="Normal 4" xfId="89"/>
    <cellStyle name="Normal 5" xfId="90"/>
    <cellStyle name="Normal 5 10" xfId="91"/>
    <cellStyle name="Normal 5 2" xfId="92"/>
    <cellStyle name="Normal 5 7" xfId="93"/>
    <cellStyle name="Normal 6" xfId="94"/>
    <cellStyle name="Normal 7" xfId="95"/>
    <cellStyle name="Percent 2 2" xfId="96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4" Type="http://schemas.openxmlformats.org/officeDocument/2006/relationships/sharedStrings" Target="sharedStrings.xml"/><Relationship Id="rId53" Type="http://schemas.openxmlformats.org/officeDocument/2006/relationships/styles" Target="styles.xml"/><Relationship Id="rId52" Type="http://schemas.openxmlformats.org/officeDocument/2006/relationships/theme" Target="theme/theme1.xml"/><Relationship Id="rId51" Type="http://schemas.openxmlformats.org/officeDocument/2006/relationships/externalLink" Target="externalLinks/externalLink7.xml"/><Relationship Id="rId50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49" Type="http://schemas.openxmlformats.org/officeDocument/2006/relationships/externalLink" Target="externalLinks/externalLink5.xml"/><Relationship Id="rId48" Type="http://schemas.openxmlformats.org/officeDocument/2006/relationships/externalLink" Target="externalLinks/externalLink4.xml"/><Relationship Id="rId47" Type="http://schemas.openxmlformats.org/officeDocument/2006/relationships/externalLink" Target="externalLinks/externalLink3.xml"/><Relationship Id="rId46" Type="http://schemas.openxmlformats.org/officeDocument/2006/relationships/externalLink" Target="externalLinks/externalLink2.xml"/><Relationship Id="rId45" Type="http://schemas.openxmlformats.org/officeDocument/2006/relationships/externalLink" Target="externalLinks/externalLink1.xml"/><Relationship Id="rId44" Type="http://schemas.openxmlformats.org/officeDocument/2006/relationships/customXml" Target="../customXml/item1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4" Type="http://schemas.openxmlformats.org/officeDocument/2006/relationships/image" Target="../media/image5.png"/><Relationship Id="rId3" Type="http://schemas.openxmlformats.org/officeDocument/2006/relationships/image" Target="../media/image4.wdp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596154</xdr:colOff>
      <xdr:row>38</xdr:row>
      <xdr:rowOff>173109</xdr:rowOff>
    </xdr:from>
    <xdr:ext cx="1877680" cy="1164874"/>
    <xdr:sp>
      <xdr:nvSpPr>
        <xdr:cNvPr id="2" name="TextBox 1"/>
        <xdr:cNvSpPr txBox="1"/>
      </xdr:nvSpPr>
      <xdr:spPr>
        <a:xfrm>
          <a:off x="4965700" y="7653020"/>
          <a:ext cx="1877695" cy="1165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Noted by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latin typeface="Arial Narrow" panose="020B0606020202030204" pitchFamily="34" charset="0"/>
              <a:cs typeface="Arial" panose="020B0604020202020204" pitchFamily="7" charset="0"/>
            </a:rPr>
            <a:t>PRUDENCIO    A    IDDOBA</a:t>
          </a:r>
          <a:endParaRPr lang="en-US" sz="1200" b="1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Colonel    GSC     (OS)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AC of S for Logistics, G4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0</xdr:col>
      <xdr:colOff>0</xdr:colOff>
      <xdr:row>38</xdr:row>
      <xdr:rowOff>200227</xdr:rowOff>
    </xdr:from>
    <xdr:ext cx="2542442" cy="1219200"/>
    <xdr:sp>
      <xdr:nvSpPr>
        <xdr:cNvPr id="3" name="TextBox 2"/>
        <xdr:cNvSpPr txBox="1"/>
      </xdr:nvSpPr>
      <xdr:spPr>
        <a:xfrm>
          <a:off x="0" y="7677150"/>
          <a:ext cx="2541905" cy="1219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Prepared by: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DOMINIQUE B OLAIVAR</a:t>
          </a:r>
          <a:endParaRPr lang="en-PH" sz="1200" b="1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MAJ              (OS)    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Chief,    LMB,     OG4,   PA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twoCellAnchor>
    <xdr:from>
      <xdr:col>0</xdr:col>
      <xdr:colOff>2482467</xdr:colOff>
      <xdr:row>38</xdr:row>
      <xdr:rowOff>171967</xdr:rowOff>
    </xdr:from>
    <xdr:to>
      <xdr:col>3</xdr:col>
      <xdr:colOff>336177</xdr:colOff>
      <xdr:row>46</xdr:row>
      <xdr:rowOff>113351</xdr:rowOff>
    </xdr:to>
    <xdr:sp>
      <xdr:nvSpPr>
        <xdr:cNvPr id="4" name="TextBox 3"/>
        <xdr:cNvSpPr txBox="1"/>
      </xdr:nvSpPr>
      <xdr:spPr>
        <a:xfrm>
          <a:off x="2482215" y="7651750"/>
          <a:ext cx="2223770" cy="151638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7" charset="0"/>
              <a:ea typeface="+mn-ea"/>
              <a:cs typeface="Arial" panose="020B0604020202020204" pitchFamily="7" charset="0"/>
            </a:rPr>
            <a:t> </a:t>
          </a: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Certified by :  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FERNANDO A GUITERING</a:t>
          </a:r>
          <a:endParaRPr kumimoji="0" lang="en-PH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MAJ             (OS)          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Chief, PPB, OG4,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24847</xdr:colOff>
      <xdr:row>39</xdr:row>
      <xdr:rowOff>16564</xdr:rowOff>
    </xdr:from>
    <xdr:to>
      <xdr:col>5</xdr:col>
      <xdr:colOff>364434</xdr:colOff>
      <xdr:row>44</xdr:row>
      <xdr:rowOff>182050</xdr:rowOff>
    </xdr:to>
    <xdr:pic>
      <xdr:nvPicPr>
        <xdr:cNvPr id="5" name="Picture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" y="7693660"/>
          <a:ext cx="7522845" cy="11493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293595</xdr:colOff>
      <xdr:row>11</xdr:row>
      <xdr:rowOff>184314</xdr:rowOff>
    </xdr:from>
    <xdr:ext cx="1877680" cy="1164874"/>
    <xdr:sp>
      <xdr:nvSpPr>
        <xdr:cNvPr id="2" name="TextBox 1"/>
        <xdr:cNvSpPr txBox="1"/>
      </xdr:nvSpPr>
      <xdr:spPr>
        <a:xfrm>
          <a:off x="5112385" y="2349500"/>
          <a:ext cx="1877695" cy="1164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Noted by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latin typeface="Arial Narrow" panose="020B0606020202030204" pitchFamily="34" charset="0"/>
              <a:cs typeface="Arial" panose="020B0604020202020204" pitchFamily="7" charset="0"/>
            </a:rPr>
            <a:t>PRUDENCIO    A    IDDOBA</a:t>
          </a:r>
          <a:endParaRPr lang="en-US" sz="1200" b="1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Colonel    GSC     (OS)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AC of S for Logistics, G4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0</xdr:col>
      <xdr:colOff>0</xdr:colOff>
      <xdr:row>11</xdr:row>
      <xdr:rowOff>200227</xdr:rowOff>
    </xdr:from>
    <xdr:ext cx="2542442" cy="1219200"/>
    <xdr:sp>
      <xdr:nvSpPr>
        <xdr:cNvPr id="3" name="TextBox 2"/>
        <xdr:cNvSpPr txBox="1"/>
      </xdr:nvSpPr>
      <xdr:spPr>
        <a:xfrm>
          <a:off x="0" y="2362200"/>
          <a:ext cx="2541905" cy="1219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Prepared by: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DOMINIQUE B OLAIVAR</a:t>
          </a:r>
          <a:endParaRPr lang="en-PH" sz="1200" b="1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MAJ              (OS)    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Chief,    LMB,     OG4,   PA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twoCellAnchor>
    <xdr:from>
      <xdr:col>0</xdr:col>
      <xdr:colOff>2482467</xdr:colOff>
      <xdr:row>11</xdr:row>
      <xdr:rowOff>171967</xdr:rowOff>
    </xdr:from>
    <xdr:to>
      <xdr:col>1</xdr:col>
      <xdr:colOff>446938</xdr:colOff>
      <xdr:row>19</xdr:row>
      <xdr:rowOff>113351</xdr:rowOff>
    </xdr:to>
    <xdr:sp>
      <xdr:nvSpPr>
        <xdr:cNvPr id="4" name="TextBox 3"/>
        <xdr:cNvSpPr txBox="1"/>
      </xdr:nvSpPr>
      <xdr:spPr>
        <a:xfrm>
          <a:off x="2482215" y="2336800"/>
          <a:ext cx="1995170" cy="151638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7" charset="0"/>
              <a:ea typeface="+mn-ea"/>
              <a:cs typeface="Arial" panose="020B0604020202020204" pitchFamily="7" charset="0"/>
            </a:rPr>
            <a:t> </a:t>
          </a: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Certified by :  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FERNANDO A GUITERING</a:t>
          </a:r>
          <a:endParaRPr kumimoji="0" lang="en-PH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MAJ             (OS)          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Chief, PPB, OG4,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293595</xdr:colOff>
      <xdr:row>23</xdr:row>
      <xdr:rowOff>184314</xdr:rowOff>
    </xdr:from>
    <xdr:ext cx="1877680" cy="1164874"/>
    <xdr:sp>
      <xdr:nvSpPr>
        <xdr:cNvPr id="2" name="TextBox 1"/>
        <xdr:cNvSpPr txBox="1"/>
      </xdr:nvSpPr>
      <xdr:spPr>
        <a:xfrm>
          <a:off x="5112385" y="4711700"/>
          <a:ext cx="1877695" cy="1164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Noted by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latin typeface="Arial Narrow" panose="020B0606020202030204" pitchFamily="34" charset="0"/>
              <a:cs typeface="Arial" panose="020B0604020202020204" pitchFamily="7" charset="0"/>
            </a:rPr>
            <a:t>PRUDENCIO    A    IDDOBA</a:t>
          </a:r>
          <a:endParaRPr lang="en-US" sz="1200" b="1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Colonel    GSC     (OS)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AC of S for Logistics, G4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0</xdr:col>
      <xdr:colOff>0</xdr:colOff>
      <xdr:row>23</xdr:row>
      <xdr:rowOff>200227</xdr:rowOff>
    </xdr:from>
    <xdr:ext cx="2542442" cy="1219200"/>
    <xdr:sp>
      <xdr:nvSpPr>
        <xdr:cNvPr id="3" name="TextBox 2"/>
        <xdr:cNvSpPr txBox="1"/>
      </xdr:nvSpPr>
      <xdr:spPr>
        <a:xfrm>
          <a:off x="0" y="4724400"/>
          <a:ext cx="2541905" cy="1219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Prepared by: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DOMINIQUE B OLAIVAR</a:t>
          </a:r>
          <a:endParaRPr lang="en-PH" sz="1200" b="1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MAJ              (OS)    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Chief,    LMB,     OG4,   PA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twoCellAnchor>
    <xdr:from>
      <xdr:col>0</xdr:col>
      <xdr:colOff>2482467</xdr:colOff>
      <xdr:row>23</xdr:row>
      <xdr:rowOff>171967</xdr:rowOff>
    </xdr:from>
    <xdr:to>
      <xdr:col>1</xdr:col>
      <xdr:colOff>446938</xdr:colOff>
      <xdr:row>31</xdr:row>
      <xdr:rowOff>113351</xdr:rowOff>
    </xdr:to>
    <xdr:sp>
      <xdr:nvSpPr>
        <xdr:cNvPr id="4" name="TextBox 3"/>
        <xdr:cNvSpPr txBox="1"/>
      </xdr:nvSpPr>
      <xdr:spPr>
        <a:xfrm>
          <a:off x="2482215" y="4699000"/>
          <a:ext cx="1995170" cy="151638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7" charset="0"/>
              <a:ea typeface="+mn-ea"/>
              <a:cs typeface="Arial" panose="020B0604020202020204" pitchFamily="7" charset="0"/>
            </a:rPr>
            <a:t> </a:t>
          </a: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Certified by :  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FERNANDO A GUITERING</a:t>
          </a:r>
          <a:endParaRPr kumimoji="0" lang="en-PH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MAJ             (OS)          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Chief, PPB, OG4,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0</xdr:colOff>
      <xdr:row>24</xdr:row>
      <xdr:rowOff>44824</xdr:rowOff>
    </xdr:from>
    <xdr:to>
      <xdr:col>5</xdr:col>
      <xdr:colOff>76760</xdr:colOff>
      <xdr:row>29</xdr:row>
      <xdr:rowOff>171905</xdr:rowOff>
    </xdr:to>
    <xdr:pic>
      <xdr:nvPicPr>
        <xdr:cNvPr id="5" name="Picture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8850"/>
          <a:ext cx="7388860" cy="11112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4</xdr:col>
      <xdr:colOff>619125</xdr:colOff>
      <xdr:row>47</xdr:row>
      <xdr:rowOff>6701</xdr:rowOff>
    </xdr:from>
    <xdr:ext cx="1877680" cy="1168049"/>
    <xdr:sp>
      <xdr:nvSpPr>
        <xdr:cNvPr id="2" name="TextBox 1"/>
        <xdr:cNvSpPr txBox="1"/>
      </xdr:nvSpPr>
      <xdr:spPr>
        <a:xfrm>
          <a:off x="6415405" y="9051925"/>
          <a:ext cx="1877060" cy="1168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Noted by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latin typeface="Arial Narrow" panose="020B0606020202030204" pitchFamily="34" charset="0"/>
              <a:cs typeface="Arial" panose="020B0604020202020204" pitchFamily="7" charset="0"/>
            </a:rPr>
            <a:t>PRUDENCIO    A    IDDOBA</a:t>
          </a:r>
          <a:endParaRPr lang="en-US" sz="1200" b="1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Colonel    GSC     (OS)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AC of S for Logistics, G4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1</xdr:col>
      <xdr:colOff>0</xdr:colOff>
      <xdr:row>46</xdr:row>
      <xdr:rowOff>192383</xdr:rowOff>
    </xdr:from>
    <xdr:ext cx="2542442" cy="1216025"/>
    <xdr:sp>
      <xdr:nvSpPr>
        <xdr:cNvPr id="3" name="TextBox 2"/>
        <xdr:cNvSpPr txBox="1"/>
      </xdr:nvSpPr>
      <xdr:spPr>
        <a:xfrm>
          <a:off x="638175" y="9040495"/>
          <a:ext cx="2541905" cy="1216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Prepared by: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DOMINIQUE B OLAIVAR</a:t>
          </a:r>
          <a:endParaRPr lang="en-PH" sz="1200" b="1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MAJ              (OS)    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Chief,    LMB,     OG4,   PA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twoCellAnchor>
    <xdr:from>
      <xdr:col>1</xdr:col>
      <xdr:colOff>2814161</xdr:colOff>
      <xdr:row>46</xdr:row>
      <xdr:rowOff>173648</xdr:rowOff>
    </xdr:from>
    <xdr:to>
      <xdr:col>3</xdr:col>
      <xdr:colOff>27838</xdr:colOff>
      <xdr:row>53</xdr:row>
      <xdr:rowOff>142875</xdr:rowOff>
    </xdr:to>
    <xdr:sp>
      <xdr:nvSpPr>
        <xdr:cNvPr id="4" name="TextBox 3"/>
        <xdr:cNvSpPr txBox="1"/>
      </xdr:nvSpPr>
      <xdr:spPr>
        <a:xfrm>
          <a:off x="3451860" y="9022080"/>
          <a:ext cx="1972945" cy="134747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7" charset="0"/>
              <a:ea typeface="+mn-ea"/>
              <a:cs typeface="Arial" panose="020B0604020202020204" pitchFamily="7" charset="0"/>
            </a:rPr>
            <a:t> </a:t>
          </a: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Certified by :  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FERNANDO A GUITERING</a:t>
          </a:r>
          <a:endParaRPr kumimoji="0" lang="en-PH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MAJ             (OS)          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Chief, PPB, OG4,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4</xdr:col>
      <xdr:colOff>619125</xdr:colOff>
      <xdr:row>29</xdr:row>
      <xdr:rowOff>6701</xdr:rowOff>
    </xdr:from>
    <xdr:ext cx="1877680" cy="1168049"/>
    <xdr:sp>
      <xdr:nvSpPr>
        <xdr:cNvPr id="2" name="TextBox 1"/>
        <xdr:cNvSpPr txBox="1"/>
      </xdr:nvSpPr>
      <xdr:spPr>
        <a:xfrm>
          <a:off x="6266180" y="5505450"/>
          <a:ext cx="1877060" cy="1168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Noted by: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latin typeface="Arial Narrow" panose="020B0606020202030204" pitchFamily="34" charset="0"/>
              <a:cs typeface="Arial" panose="020B0604020202020204" pitchFamily="7" charset="0"/>
            </a:rPr>
            <a:t>PRUDENCIO    A    IDDOBA</a:t>
          </a:r>
          <a:endParaRPr lang="en-US" sz="1200" b="1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Colonel    GSC     (OS)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AC of S for Logistics, G4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1</xdr:col>
      <xdr:colOff>0</xdr:colOff>
      <xdr:row>28</xdr:row>
      <xdr:rowOff>192383</xdr:rowOff>
    </xdr:from>
    <xdr:ext cx="2542442" cy="1216025"/>
    <xdr:sp>
      <xdr:nvSpPr>
        <xdr:cNvPr id="3" name="TextBox 2"/>
        <xdr:cNvSpPr txBox="1"/>
      </xdr:nvSpPr>
      <xdr:spPr>
        <a:xfrm>
          <a:off x="1426845" y="5494020"/>
          <a:ext cx="2541905" cy="1216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Prepared by: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DOMINIQUE B OLAIVAR</a:t>
          </a:r>
          <a:endParaRPr lang="en-PH" sz="1200" b="1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MAJ              (OS)    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Chief,    LMB,     OG4,   PA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twoCellAnchor>
    <xdr:from>
      <xdr:col>1</xdr:col>
      <xdr:colOff>2814161</xdr:colOff>
      <xdr:row>28</xdr:row>
      <xdr:rowOff>173648</xdr:rowOff>
    </xdr:from>
    <xdr:to>
      <xdr:col>3</xdr:col>
      <xdr:colOff>27838</xdr:colOff>
      <xdr:row>35</xdr:row>
      <xdr:rowOff>142875</xdr:rowOff>
    </xdr:to>
    <xdr:sp>
      <xdr:nvSpPr>
        <xdr:cNvPr id="4" name="TextBox 3"/>
        <xdr:cNvSpPr txBox="1"/>
      </xdr:nvSpPr>
      <xdr:spPr>
        <a:xfrm>
          <a:off x="3632200" y="5475605"/>
          <a:ext cx="1194435" cy="134747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7" charset="0"/>
              <a:ea typeface="+mn-ea"/>
              <a:cs typeface="Arial" panose="020B0604020202020204" pitchFamily="7" charset="0"/>
            </a:rPr>
            <a:t> </a:t>
          </a: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Certified by :  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FERNANDO A GUITERING</a:t>
          </a:r>
          <a:endParaRPr kumimoji="0" lang="en-PH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MAJ             (OS)          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Chief, PPB, OG4,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685800</xdr:colOff>
      <xdr:row>55</xdr:row>
      <xdr:rowOff>16226</xdr:rowOff>
    </xdr:from>
    <xdr:ext cx="1877680" cy="1168049"/>
    <xdr:sp>
      <xdr:nvSpPr>
        <xdr:cNvPr id="2" name="TextBox 1"/>
        <xdr:cNvSpPr txBox="1"/>
      </xdr:nvSpPr>
      <xdr:spPr>
        <a:xfrm>
          <a:off x="5843905" y="10839450"/>
          <a:ext cx="1877060" cy="1168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Noted by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latin typeface="Arial Narrow" panose="020B0606020202030204" pitchFamily="34" charset="0"/>
              <a:cs typeface="Arial" panose="020B0604020202020204" pitchFamily="7" charset="0"/>
            </a:rPr>
            <a:t>PRUDENCIO    A    IDDOBA</a:t>
          </a:r>
          <a:endParaRPr lang="en-US" sz="1200" b="1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Colonel    GSC     (OS)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AC of S for Logistics, G4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0</xdr:col>
      <xdr:colOff>7327</xdr:colOff>
      <xdr:row>55</xdr:row>
      <xdr:rowOff>20933</xdr:rowOff>
    </xdr:from>
    <xdr:ext cx="2542442" cy="1219200"/>
    <xdr:sp>
      <xdr:nvSpPr>
        <xdr:cNvPr id="3" name="TextBox 2"/>
        <xdr:cNvSpPr txBox="1"/>
      </xdr:nvSpPr>
      <xdr:spPr>
        <a:xfrm>
          <a:off x="6985" y="10843895"/>
          <a:ext cx="2542540" cy="1219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Prepared by: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DOMINIQUE B OLAIVAR</a:t>
          </a:r>
          <a:endParaRPr lang="en-PH" sz="1200" b="1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MAJ              (OS)    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Chief,    LMB,     OG4,   PA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twoCellAnchor>
    <xdr:from>
      <xdr:col>0</xdr:col>
      <xdr:colOff>2852261</xdr:colOff>
      <xdr:row>54</xdr:row>
      <xdr:rowOff>183173</xdr:rowOff>
    </xdr:from>
    <xdr:to>
      <xdr:col>2</xdr:col>
      <xdr:colOff>65938</xdr:colOff>
      <xdr:row>62</xdr:row>
      <xdr:rowOff>124557</xdr:rowOff>
    </xdr:to>
    <xdr:sp>
      <xdr:nvSpPr>
        <xdr:cNvPr id="4" name="TextBox 3"/>
        <xdr:cNvSpPr txBox="1"/>
      </xdr:nvSpPr>
      <xdr:spPr>
        <a:xfrm>
          <a:off x="2851785" y="10809605"/>
          <a:ext cx="1972945" cy="151638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7" charset="0"/>
              <a:ea typeface="+mn-ea"/>
              <a:cs typeface="Arial" panose="020B0604020202020204" pitchFamily="7" charset="0"/>
            </a:rPr>
            <a:t> </a:t>
          </a: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Certified by :  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FERNANDO A GUITERING</a:t>
          </a:r>
          <a:endParaRPr kumimoji="0" lang="en-PH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MAJ             (OS)          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Chief, PPB, OG4,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685800</xdr:colOff>
      <xdr:row>24</xdr:row>
      <xdr:rowOff>16226</xdr:rowOff>
    </xdr:from>
    <xdr:ext cx="1877680" cy="1168049"/>
    <xdr:sp>
      <xdr:nvSpPr>
        <xdr:cNvPr id="2" name="TextBox 1"/>
        <xdr:cNvSpPr txBox="1"/>
      </xdr:nvSpPr>
      <xdr:spPr>
        <a:xfrm>
          <a:off x="5843905" y="4733925"/>
          <a:ext cx="1877060" cy="1168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Noted by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latin typeface="Arial Narrow" panose="020B0606020202030204" pitchFamily="34" charset="0"/>
              <a:cs typeface="Arial" panose="020B0604020202020204" pitchFamily="7" charset="0"/>
            </a:rPr>
            <a:t>PRUDENCIO    A    IDDOBA</a:t>
          </a:r>
          <a:endParaRPr lang="en-US" sz="1200" b="1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Colonel    GSC     (OS)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AC of S for Logistics, G4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0</xdr:col>
      <xdr:colOff>7327</xdr:colOff>
      <xdr:row>24</xdr:row>
      <xdr:rowOff>20933</xdr:rowOff>
    </xdr:from>
    <xdr:ext cx="2542442" cy="1219200"/>
    <xdr:sp>
      <xdr:nvSpPr>
        <xdr:cNvPr id="3" name="TextBox 2"/>
        <xdr:cNvSpPr txBox="1"/>
      </xdr:nvSpPr>
      <xdr:spPr>
        <a:xfrm>
          <a:off x="6985" y="4738370"/>
          <a:ext cx="2542540" cy="1219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Prepared by: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DOMINIQUE B OLAIVAR</a:t>
          </a:r>
          <a:endParaRPr lang="en-PH" sz="1200" b="1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MAJ              (OS)    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Chief,    LMB,     OG4,   PA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twoCellAnchor>
    <xdr:from>
      <xdr:col>0</xdr:col>
      <xdr:colOff>2852261</xdr:colOff>
      <xdr:row>23</xdr:row>
      <xdr:rowOff>183173</xdr:rowOff>
    </xdr:from>
    <xdr:to>
      <xdr:col>2</xdr:col>
      <xdr:colOff>65938</xdr:colOff>
      <xdr:row>31</xdr:row>
      <xdr:rowOff>124557</xdr:rowOff>
    </xdr:to>
    <xdr:sp>
      <xdr:nvSpPr>
        <xdr:cNvPr id="4" name="TextBox 3"/>
        <xdr:cNvSpPr txBox="1"/>
      </xdr:nvSpPr>
      <xdr:spPr>
        <a:xfrm>
          <a:off x="2851785" y="4704080"/>
          <a:ext cx="1972945" cy="151638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7" charset="0"/>
              <a:ea typeface="+mn-ea"/>
              <a:cs typeface="Arial" panose="020B0604020202020204" pitchFamily="7" charset="0"/>
            </a:rPr>
            <a:t> </a:t>
          </a: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Certified by :  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FERNANDO A GUITERING</a:t>
          </a:r>
          <a:endParaRPr kumimoji="0" lang="en-PH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MAJ             (OS)          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Chief, PPB, OG4,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4</xdr:col>
      <xdr:colOff>619125</xdr:colOff>
      <xdr:row>47</xdr:row>
      <xdr:rowOff>6701</xdr:rowOff>
    </xdr:from>
    <xdr:ext cx="1877680" cy="1168049"/>
    <xdr:sp>
      <xdr:nvSpPr>
        <xdr:cNvPr id="2" name="TextBox 1"/>
        <xdr:cNvSpPr txBox="1"/>
      </xdr:nvSpPr>
      <xdr:spPr>
        <a:xfrm>
          <a:off x="6415405" y="9051925"/>
          <a:ext cx="1877060" cy="1168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Noted by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latin typeface="Arial Narrow" panose="020B0606020202030204" pitchFamily="34" charset="0"/>
              <a:cs typeface="Arial" panose="020B0604020202020204" pitchFamily="7" charset="0"/>
            </a:rPr>
            <a:t>PRUDENCIO    A    IDDOBA</a:t>
          </a:r>
          <a:endParaRPr lang="en-US" sz="1200" b="1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Colonel    GSC     (OS)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AC of S for Logistics, G4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1</xdr:col>
      <xdr:colOff>0</xdr:colOff>
      <xdr:row>46</xdr:row>
      <xdr:rowOff>192383</xdr:rowOff>
    </xdr:from>
    <xdr:ext cx="2542442" cy="1216025"/>
    <xdr:sp>
      <xdr:nvSpPr>
        <xdr:cNvPr id="3" name="TextBox 2"/>
        <xdr:cNvSpPr txBox="1"/>
      </xdr:nvSpPr>
      <xdr:spPr>
        <a:xfrm>
          <a:off x="638175" y="9040495"/>
          <a:ext cx="2541905" cy="1216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Prepared by: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DOMINIQUE B OLAIVAR</a:t>
          </a:r>
          <a:endParaRPr lang="en-PH" sz="1200" b="1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MAJ              (OS)    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Chief,    LMB,     OG4,   PA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twoCellAnchor>
    <xdr:from>
      <xdr:col>1</xdr:col>
      <xdr:colOff>2814161</xdr:colOff>
      <xdr:row>46</xdr:row>
      <xdr:rowOff>173648</xdr:rowOff>
    </xdr:from>
    <xdr:to>
      <xdr:col>3</xdr:col>
      <xdr:colOff>27838</xdr:colOff>
      <xdr:row>53</xdr:row>
      <xdr:rowOff>142875</xdr:rowOff>
    </xdr:to>
    <xdr:sp>
      <xdr:nvSpPr>
        <xdr:cNvPr id="4" name="TextBox 3"/>
        <xdr:cNvSpPr txBox="1"/>
      </xdr:nvSpPr>
      <xdr:spPr>
        <a:xfrm>
          <a:off x="3451860" y="9022080"/>
          <a:ext cx="1972945" cy="134747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7" charset="0"/>
              <a:ea typeface="+mn-ea"/>
              <a:cs typeface="Arial" panose="020B0604020202020204" pitchFamily="7" charset="0"/>
            </a:rPr>
            <a:t> </a:t>
          </a: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Certified by :  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FERNANDO A GUITERING</a:t>
          </a:r>
          <a:endParaRPr kumimoji="0" lang="en-PH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MAJ             (OS)          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Chief, PPB, OG4,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</xdr:col>
      <xdr:colOff>66675</xdr:colOff>
      <xdr:row>47</xdr:row>
      <xdr:rowOff>9525</xdr:rowOff>
    </xdr:from>
    <xdr:to>
      <xdr:col>5</xdr:col>
      <xdr:colOff>1266825</xdr:colOff>
      <xdr:row>52</xdr:row>
      <xdr:rowOff>168799</xdr:rowOff>
    </xdr:to>
    <xdr:pic>
      <xdr:nvPicPr>
        <xdr:cNvPr id="6" name="Picture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9055100"/>
          <a:ext cx="7485380" cy="11430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4</xdr:col>
      <xdr:colOff>619125</xdr:colOff>
      <xdr:row>47</xdr:row>
      <xdr:rowOff>6701</xdr:rowOff>
    </xdr:from>
    <xdr:ext cx="1877680" cy="1168049"/>
    <xdr:sp>
      <xdr:nvSpPr>
        <xdr:cNvPr id="2" name="TextBox 1"/>
        <xdr:cNvSpPr txBox="1"/>
      </xdr:nvSpPr>
      <xdr:spPr>
        <a:xfrm>
          <a:off x="6415405" y="9051925"/>
          <a:ext cx="1877060" cy="1168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Noted by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latin typeface="Arial Narrow" panose="020B0606020202030204" pitchFamily="34" charset="0"/>
              <a:cs typeface="Arial" panose="020B0604020202020204" pitchFamily="7" charset="0"/>
            </a:rPr>
            <a:t>PRUDENCIO    A    IDDOBA</a:t>
          </a:r>
          <a:endParaRPr lang="en-US" sz="1200" b="1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Colonel    GSC     (OS)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AC of S for Logistics, G4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1</xdr:col>
      <xdr:colOff>0</xdr:colOff>
      <xdr:row>46</xdr:row>
      <xdr:rowOff>192383</xdr:rowOff>
    </xdr:from>
    <xdr:ext cx="2542442" cy="1216025"/>
    <xdr:sp>
      <xdr:nvSpPr>
        <xdr:cNvPr id="3" name="TextBox 2"/>
        <xdr:cNvSpPr txBox="1"/>
      </xdr:nvSpPr>
      <xdr:spPr>
        <a:xfrm>
          <a:off x="638175" y="9040495"/>
          <a:ext cx="2541905" cy="1216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Prepared by: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DOMINIQUE B OLAIVAR</a:t>
          </a:r>
          <a:endParaRPr lang="en-PH" sz="1200" b="1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MAJ              (OS)    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Chief,    LMB,     OG4,   PA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twoCellAnchor>
    <xdr:from>
      <xdr:col>1</xdr:col>
      <xdr:colOff>2814161</xdr:colOff>
      <xdr:row>46</xdr:row>
      <xdr:rowOff>173648</xdr:rowOff>
    </xdr:from>
    <xdr:to>
      <xdr:col>3</xdr:col>
      <xdr:colOff>27838</xdr:colOff>
      <xdr:row>53</xdr:row>
      <xdr:rowOff>142875</xdr:rowOff>
    </xdr:to>
    <xdr:sp>
      <xdr:nvSpPr>
        <xdr:cNvPr id="4" name="TextBox 3"/>
        <xdr:cNvSpPr txBox="1"/>
      </xdr:nvSpPr>
      <xdr:spPr>
        <a:xfrm>
          <a:off x="3451860" y="9022080"/>
          <a:ext cx="1972945" cy="134747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7" charset="0"/>
              <a:ea typeface="+mn-ea"/>
              <a:cs typeface="Arial" panose="020B0604020202020204" pitchFamily="7" charset="0"/>
            </a:rPr>
            <a:t> </a:t>
          </a: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Certified by :  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FERNANDO A GUITERING</a:t>
          </a:r>
          <a:endParaRPr kumimoji="0" lang="en-PH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MAJ             (OS)          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Chief, PPB, OG4,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</xdr:col>
      <xdr:colOff>66675</xdr:colOff>
      <xdr:row>47</xdr:row>
      <xdr:rowOff>9525</xdr:rowOff>
    </xdr:from>
    <xdr:to>
      <xdr:col>5</xdr:col>
      <xdr:colOff>1266825</xdr:colOff>
      <xdr:row>52</xdr:row>
      <xdr:rowOff>168799</xdr:rowOff>
    </xdr:to>
    <xdr:pic>
      <xdr:nvPicPr>
        <xdr:cNvPr id="5" name="Picture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9055100"/>
          <a:ext cx="7485380" cy="11430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4</xdr:col>
      <xdr:colOff>619125</xdr:colOff>
      <xdr:row>47</xdr:row>
      <xdr:rowOff>6701</xdr:rowOff>
    </xdr:from>
    <xdr:ext cx="1877680" cy="1168049"/>
    <xdr:sp>
      <xdr:nvSpPr>
        <xdr:cNvPr id="2" name="TextBox 1"/>
        <xdr:cNvSpPr txBox="1"/>
      </xdr:nvSpPr>
      <xdr:spPr>
        <a:xfrm>
          <a:off x="6415405" y="9051925"/>
          <a:ext cx="1877060" cy="1168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Noted by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latin typeface="Arial Narrow" panose="020B0606020202030204" pitchFamily="34" charset="0"/>
              <a:cs typeface="Arial" panose="020B0604020202020204" pitchFamily="7" charset="0"/>
            </a:rPr>
            <a:t>PRUDENCIO    A    IDDOBA</a:t>
          </a:r>
          <a:endParaRPr lang="en-US" sz="1200" b="1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Colonel    GSC     (OS)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AC of S for Logistics, G4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1</xdr:col>
      <xdr:colOff>0</xdr:colOff>
      <xdr:row>46</xdr:row>
      <xdr:rowOff>192383</xdr:rowOff>
    </xdr:from>
    <xdr:ext cx="2542442" cy="1216025"/>
    <xdr:sp>
      <xdr:nvSpPr>
        <xdr:cNvPr id="3" name="TextBox 2"/>
        <xdr:cNvSpPr txBox="1"/>
      </xdr:nvSpPr>
      <xdr:spPr>
        <a:xfrm>
          <a:off x="638175" y="9040495"/>
          <a:ext cx="2541905" cy="1216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Prepared by: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DOMINIQUE B OLAIVAR</a:t>
          </a:r>
          <a:endParaRPr lang="en-PH" sz="1200" b="1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MAJ              (OS)    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Chief,    LMB,     OG4,   PA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twoCellAnchor>
    <xdr:from>
      <xdr:col>1</xdr:col>
      <xdr:colOff>2814161</xdr:colOff>
      <xdr:row>46</xdr:row>
      <xdr:rowOff>173648</xdr:rowOff>
    </xdr:from>
    <xdr:to>
      <xdr:col>3</xdr:col>
      <xdr:colOff>27838</xdr:colOff>
      <xdr:row>53</xdr:row>
      <xdr:rowOff>142875</xdr:rowOff>
    </xdr:to>
    <xdr:sp>
      <xdr:nvSpPr>
        <xdr:cNvPr id="4" name="TextBox 3"/>
        <xdr:cNvSpPr txBox="1"/>
      </xdr:nvSpPr>
      <xdr:spPr>
        <a:xfrm>
          <a:off x="3451860" y="9022080"/>
          <a:ext cx="1972945" cy="134747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7" charset="0"/>
              <a:ea typeface="+mn-ea"/>
              <a:cs typeface="Arial" panose="020B0604020202020204" pitchFamily="7" charset="0"/>
            </a:rPr>
            <a:t> </a:t>
          </a: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Certified by :  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FERNANDO A GUITERING</a:t>
          </a:r>
          <a:endParaRPr kumimoji="0" lang="en-PH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MAJ             (OS)          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Chief, PPB, OG4,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</xdr:col>
      <xdr:colOff>66675</xdr:colOff>
      <xdr:row>47</xdr:row>
      <xdr:rowOff>9525</xdr:rowOff>
    </xdr:from>
    <xdr:to>
      <xdr:col>5</xdr:col>
      <xdr:colOff>1266825</xdr:colOff>
      <xdr:row>52</xdr:row>
      <xdr:rowOff>168799</xdr:rowOff>
    </xdr:to>
    <xdr:pic>
      <xdr:nvPicPr>
        <xdr:cNvPr id="5" name="Picture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9055100"/>
          <a:ext cx="7485380" cy="11430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4</xdr:col>
      <xdr:colOff>619125</xdr:colOff>
      <xdr:row>47</xdr:row>
      <xdr:rowOff>6701</xdr:rowOff>
    </xdr:from>
    <xdr:ext cx="1877680" cy="1168049"/>
    <xdr:sp>
      <xdr:nvSpPr>
        <xdr:cNvPr id="2" name="TextBox 1"/>
        <xdr:cNvSpPr txBox="1"/>
      </xdr:nvSpPr>
      <xdr:spPr>
        <a:xfrm>
          <a:off x="6415405" y="9051925"/>
          <a:ext cx="1877060" cy="1168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Noted by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latin typeface="Arial Narrow" panose="020B0606020202030204" pitchFamily="34" charset="0"/>
              <a:cs typeface="Arial" panose="020B0604020202020204" pitchFamily="7" charset="0"/>
            </a:rPr>
            <a:t>PRUDENCIO    A    IDDOBA</a:t>
          </a:r>
          <a:endParaRPr lang="en-US" sz="1200" b="1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Colonel    GSC     (OS)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AC of S for Logistics, G4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1</xdr:col>
      <xdr:colOff>0</xdr:colOff>
      <xdr:row>46</xdr:row>
      <xdr:rowOff>192383</xdr:rowOff>
    </xdr:from>
    <xdr:ext cx="2542442" cy="1216025"/>
    <xdr:sp>
      <xdr:nvSpPr>
        <xdr:cNvPr id="3" name="TextBox 2"/>
        <xdr:cNvSpPr txBox="1"/>
      </xdr:nvSpPr>
      <xdr:spPr>
        <a:xfrm>
          <a:off x="638175" y="9040495"/>
          <a:ext cx="2541905" cy="1216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Prepared by: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DOMINIQUE B OLAIVAR</a:t>
          </a:r>
          <a:endParaRPr lang="en-PH" sz="1200" b="1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MAJ              (OS)    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Chief,    LMB,     OG4,   PA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twoCellAnchor>
    <xdr:from>
      <xdr:col>1</xdr:col>
      <xdr:colOff>2814161</xdr:colOff>
      <xdr:row>46</xdr:row>
      <xdr:rowOff>173648</xdr:rowOff>
    </xdr:from>
    <xdr:to>
      <xdr:col>3</xdr:col>
      <xdr:colOff>27838</xdr:colOff>
      <xdr:row>53</xdr:row>
      <xdr:rowOff>142875</xdr:rowOff>
    </xdr:to>
    <xdr:sp>
      <xdr:nvSpPr>
        <xdr:cNvPr id="4" name="TextBox 3"/>
        <xdr:cNvSpPr txBox="1"/>
      </xdr:nvSpPr>
      <xdr:spPr>
        <a:xfrm>
          <a:off x="3451860" y="9022080"/>
          <a:ext cx="1972945" cy="134747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7" charset="0"/>
              <a:ea typeface="+mn-ea"/>
              <a:cs typeface="Arial" panose="020B0604020202020204" pitchFamily="7" charset="0"/>
            </a:rPr>
            <a:t> </a:t>
          </a: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Certified by :  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FERNANDO A GUITERING</a:t>
          </a:r>
          <a:endParaRPr kumimoji="0" lang="en-PH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MAJ             (OS)          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Chief, PPB, OG4,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</xdr:col>
      <xdr:colOff>66675</xdr:colOff>
      <xdr:row>47</xdr:row>
      <xdr:rowOff>9525</xdr:rowOff>
    </xdr:from>
    <xdr:to>
      <xdr:col>5</xdr:col>
      <xdr:colOff>1266825</xdr:colOff>
      <xdr:row>52</xdr:row>
      <xdr:rowOff>168799</xdr:rowOff>
    </xdr:to>
    <xdr:pic>
      <xdr:nvPicPr>
        <xdr:cNvPr id="5" name="Picture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9055100"/>
          <a:ext cx="7485380" cy="1143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663389</xdr:colOff>
      <xdr:row>39</xdr:row>
      <xdr:rowOff>5020</xdr:rowOff>
    </xdr:from>
    <xdr:ext cx="1877680" cy="1168049"/>
    <xdr:sp>
      <xdr:nvSpPr>
        <xdr:cNvPr id="2" name="TextBox 1"/>
        <xdr:cNvSpPr txBox="1"/>
      </xdr:nvSpPr>
      <xdr:spPr>
        <a:xfrm>
          <a:off x="4883150" y="7681595"/>
          <a:ext cx="1877695" cy="1168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Noted by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latin typeface="Arial Narrow" panose="020B0606020202030204" pitchFamily="34" charset="0"/>
              <a:cs typeface="Arial" panose="020B0604020202020204" pitchFamily="7" charset="0"/>
            </a:rPr>
            <a:t>PRUDENCIO    A    IDDOBA</a:t>
          </a:r>
          <a:endParaRPr lang="en-US" sz="1200" b="1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Colonel    GSC     (OS)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AC of S for Logistics, G4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0</xdr:col>
      <xdr:colOff>0</xdr:colOff>
      <xdr:row>38</xdr:row>
      <xdr:rowOff>200227</xdr:rowOff>
    </xdr:from>
    <xdr:ext cx="2542442" cy="1219200"/>
    <xdr:sp>
      <xdr:nvSpPr>
        <xdr:cNvPr id="3" name="TextBox 2"/>
        <xdr:cNvSpPr txBox="1"/>
      </xdr:nvSpPr>
      <xdr:spPr>
        <a:xfrm>
          <a:off x="0" y="7677150"/>
          <a:ext cx="2541905" cy="1219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Prepared by: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DOMINIQUE B OLAIVAR</a:t>
          </a:r>
          <a:endParaRPr lang="en-PH" sz="1200" b="1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MAJ              (OS)    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Chief,    LMB,     OG4,   PA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twoCellAnchor>
    <xdr:from>
      <xdr:col>0</xdr:col>
      <xdr:colOff>2482467</xdr:colOff>
      <xdr:row>38</xdr:row>
      <xdr:rowOff>171967</xdr:rowOff>
    </xdr:from>
    <xdr:to>
      <xdr:col>3</xdr:col>
      <xdr:colOff>582706</xdr:colOff>
      <xdr:row>46</xdr:row>
      <xdr:rowOff>113351</xdr:rowOff>
    </xdr:to>
    <xdr:sp>
      <xdr:nvSpPr>
        <xdr:cNvPr id="4" name="TextBox 3"/>
        <xdr:cNvSpPr txBox="1"/>
      </xdr:nvSpPr>
      <xdr:spPr>
        <a:xfrm>
          <a:off x="2482215" y="7651750"/>
          <a:ext cx="2320290" cy="151638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7" charset="0"/>
              <a:ea typeface="+mn-ea"/>
              <a:cs typeface="Arial" panose="020B0604020202020204" pitchFamily="7" charset="0"/>
            </a:rPr>
            <a:t> </a:t>
          </a: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Certified by :  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FERNANDO A GUITERING</a:t>
          </a:r>
          <a:endParaRPr kumimoji="0" lang="en-PH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MAJ             (OS)          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Chief, PPB, OG4,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0</xdr:colOff>
      <xdr:row>39</xdr:row>
      <xdr:rowOff>38100</xdr:rowOff>
    </xdr:from>
    <xdr:to>
      <xdr:col>5</xdr:col>
      <xdr:colOff>352425</xdr:colOff>
      <xdr:row>44</xdr:row>
      <xdr:rowOff>173586</xdr:rowOff>
    </xdr:to>
    <xdr:pic>
      <xdr:nvPicPr>
        <xdr:cNvPr id="5" name="Picture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15250"/>
          <a:ext cx="7376160" cy="111950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4</xdr:col>
      <xdr:colOff>619125</xdr:colOff>
      <xdr:row>47</xdr:row>
      <xdr:rowOff>6701</xdr:rowOff>
    </xdr:from>
    <xdr:ext cx="1877680" cy="1168049"/>
    <xdr:sp>
      <xdr:nvSpPr>
        <xdr:cNvPr id="2" name="TextBox 1"/>
        <xdr:cNvSpPr txBox="1"/>
      </xdr:nvSpPr>
      <xdr:spPr>
        <a:xfrm>
          <a:off x="6415405" y="9051925"/>
          <a:ext cx="1877060" cy="1168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Noted by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latin typeface="Arial Narrow" panose="020B0606020202030204" pitchFamily="34" charset="0"/>
              <a:cs typeface="Arial" panose="020B0604020202020204" pitchFamily="7" charset="0"/>
            </a:rPr>
            <a:t>PRUDENCIO    A    IDDOBA</a:t>
          </a:r>
          <a:endParaRPr lang="en-US" sz="1200" b="1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Colonel    GSC     (OS)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AC of S for Logistics, G4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1</xdr:col>
      <xdr:colOff>0</xdr:colOff>
      <xdr:row>46</xdr:row>
      <xdr:rowOff>192383</xdr:rowOff>
    </xdr:from>
    <xdr:ext cx="2542442" cy="1216025"/>
    <xdr:sp>
      <xdr:nvSpPr>
        <xdr:cNvPr id="3" name="TextBox 2"/>
        <xdr:cNvSpPr txBox="1"/>
      </xdr:nvSpPr>
      <xdr:spPr>
        <a:xfrm>
          <a:off x="638175" y="9040495"/>
          <a:ext cx="2541905" cy="1216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Prepared by: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DOMINIQUE B OLAIVAR</a:t>
          </a:r>
          <a:endParaRPr lang="en-PH" sz="1200" b="1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MAJ              (OS)    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Chief,    LMB,     OG4,   PA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twoCellAnchor>
    <xdr:from>
      <xdr:col>1</xdr:col>
      <xdr:colOff>2814161</xdr:colOff>
      <xdr:row>46</xdr:row>
      <xdr:rowOff>173648</xdr:rowOff>
    </xdr:from>
    <xdr:to>
      <xdr:col>3</xdr:col>
      <xdr:colOff>27838</xdr:colOff>
      <xdr:row>53</xdr:row>
      <xdr:rowOff>142875</xdr:rowOff>
    </xdr:to>
    <xdr:sp>
      <xdr:nvSpPr>
        <xdr:cNvPr id="4" name="TextBox 3"/>
        <xdr:cNvSpPr txBox="1"/>
      </xdr:nvSpPr>
      <xdr:spPr>
        <a:xfrm>
          <a:off x="3451860" y="9022080"/>
          <a:ext cx="1972945" cy="134747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7" charset="0"/>
              <a:ea typeface="+mn-ea"/>
              <a:cs typeface="Arial" panose="020B0604020202020204" pitchFamily="7" charset="0"/>
            </a:rPr>
            <a:t> </a:t>
          </a: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Certified by :  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FERNANDO A GUITERING</a:t>
          </a:r>
          <a:endParaRPr kumimoji="0" lang="en-PH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MAJ             (OS)          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Chief, PPB, OG4,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</xdr:col>
      <xdr:colOff>66675</xdr:colOff>
      <xdr:row>47</xdr:row>
      <xdr:rowOff>9525</xdr:rowOff>
    </xdr:from>
    <xdr:to>
      <xdr:col>5</xdr:col>
      <xdr:colOff>1266825</xdr:colOff>
      <xdr:row>52</xdr:row>
      <xdr:rowOff>168799</xdr:rowOff>
    </xdr:to>
    <xdr:pic>
      <xdr:nvPicPr>
        <xdr:cNvPr id="5" name="Picture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9055100"/>
          <a:ext cx="7485380" cy="11430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685800</xdr:colOff>
      <xdr:row>24</xdr:row>
      <xdr:rowOff>16226</xdr:rowOff>
    </xdr:from>
    <xdr:ext cx="1877680" cy="1168049"/>
    <xdr:sp>
      <xdr:nvSpPr>
        <xdr:cNvPr id="2" name="TextBox 1"/>
        <xdr:cNvSpPr txBox="1"/>
      </xdr:nvSpPr>
      <xdr:spPr>
        <a:xfrm>
          <a:off x="5843905" y="4733925"/>
          <a:ext cx="1877060" cy="1168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Noted by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latin typeface="Arial Narrow" panose="020B0606020202030204" pitchFamily="34" charset="0"/>
              <a:cs typeface="Arial" panose="020B0604020202020204" pitchFamily="7" charset="0"/>
            </a:rPr>
            <a:t>PRUDENCIO    A    IDDOBA</a:t>
          </a:r>
          <a:endParaRPr lang="en-US" sz="1200" b="1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Colonel    GSC     (OS)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AC of S for Logistics, G4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0</xdr:col>
      <xdr:colOff>7327</xdr:colOff>
      <xdr:row>24</xdr:row>
      <xdr:rowOff>20933</xdr:rowOff>
    </xdr:from>
    <xdr:ext cx="2542442" cy="1219200"/>
    <xdr:sp>
      <xdr:nvSpPr>
        <xdr:cNvPr id="3" name="TextBox 2"/>
        <xdr:cNvSpPr txBox="1"/>
      </xdr:nvSpPr>
      <xdr:spPr>
        <a:xfrm>
          <a:off x="6985" y="4738370"/>
          <a:ext cx="2542540" cy="1219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Prepared by: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DOMINIQUE B OLAIVAR</a:t>
          </a:r>
          <a:endParaRPr lang="en-PH" sz="1200" b="1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MAJ              (OS)    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Chief,    LMB,     OG4,   PA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twoCellAnchor>
    <xdr:from>
      <xdr:col>0</xdr:col>
      <xdr:colOff>2852261</xdr:colOff>
      <xdr:row>23</xdr:row>
      <xdr:rowOff>183173</xdr:rowOff>
    </xdr:from>
    <xdr:to>
      <xdr:col>2</xdr:col>
      <xdr:colOff>65938</xdr:colOff>
      <xdr:row>31</xdr:row>
      <xdr:rowOff>124557</xdr:rowOff>
    </xdr:to>
    <xdr:sp>
      <xdr:nvSpPr>
        <xdr:cNvPr id="4" name="TextBox 3"/>
        <xdr:cNvSpPr txBox="1"/>
      </xdr:nvSpPr>
      <xdr:spPr>
        <a:xfrm>
          <a:off x="2851785" y="4704080"/>
          <a:ext cx="1972945" cy="151638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7" charset="0"/>
              <a:ea typeface="+mn-ea"/>
              <a:cs typeface="Arial" panose="020B0604020202020204" pitchFamily="7" charset="0"/>
            </a:rPr>
            <a:t> </a:t>
          </a: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Certified by :  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FERNANDO A GUITERING</a:t>
          </a:r>
          <a:endParaRPr kumimoji="0" lang="en-PH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MAJ             (OS)          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Chief, PPB, OG4,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43960</xdr:colOff>
      <xdr:row>24</xdr:row>
      <xdr:rowOff>75891</xdr:rowOff>
    </xdr:from>
    <xdr:to>
      <xdr:col>4</xdr:col>
      <xdr:colOff>1318846</xdr:colOff>
      <xdr:row>30</xdr:row>
      <xdr:rowOff>60362</xdr:rowOff>
    </xdr:to>
    <xdr:pic>
      <xdr:nvPicPr>
        <xdr:cNvPr id="6" name="Picture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" y="4793615"/>
          <a:ext cx="7559675" cy="11658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685800</xdr:colOff>
      <xdr:row>24</xdr:row>
      <xdr:rowOff>16226</xdr:rowOff>
    </xdr:from>
    <xdr:ext cx="1877680" cy="1168049"/>
    <xdr:sp>
      <xdr:nvSpPr>
        <xdr:cNvPr id="2" name="TextBox 1"/>
        <xdr:cNvSpPr txBox="1"/>
      </xdr:nvSpPr>
      <xdr:spPr>
        <a:xfrm>
          <a:off x="5843905" y="4733925"/>
          <a:ext cx="1877060" cy="1168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Noted by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latin typeface="Arial Narrow" panose="020B0606020202030204" pitchFamily="34" charset="0"/>
              <a:cs typeface="Arial" panose="020B0604020202020204" pitchFamily="7" charset="0"/>
            </a:rPr>
            <a:t>PRUDENCIO    A    IDDOBA</a:t>
          </a:r>
          <a:endParaRPr lang="en-US" sz="1200" b="1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Colonel    GSC     (OS)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AC of S for Logistics, G4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0</xdr:col>
      <xdr:colOff>7327</xdr:colOff>
      <xdr:row>24</xdr:row>
      <xdr:rowOff>20933</xdr:rowOff>
    </xdr:from>
    <xdr:ext cx="2542442" cy="1219200"/>
    <xdr:sp>
      <xdr:nvSpPr>
        <xdr:cNvPr id="3" name="TextBox 2"/>
        <xdr:cNvSpPr txBox="1"/>
      </xdr:nvSpPr>
      <xdr:spPr>
        <a:xfrm>
          <a:off x="6985" y="4738370"/>
          <a:ext cx="2542540" cy="1219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Prepared by: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DOMINIQUE B OLAIVAR</a:t>
          </a:r>
          <a:endParaRPr lang="en-PH" sz="1200" b="1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MAJ              (OS)    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Chief,    LMB,     OG4,   PA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twoCellAnchor>
    <xdr:from>
      <xdr:col>0</xdr:col>
      <xdr:colOff>2852261</xdr:colOff>
      <xdr:row>23</xdr:row>
      <xdr:rowOff>183173</xdr:rowOff>
    </xdr:from>
    <xdr:to>
      <xdr:col>2</xdr:col>
      <xdr:colOff>65938</xdr:colOff>
      <xdr:row>31</xdr:row>
      <xdr:rowOff>124557</xdr:rowOff>
    </xdr:to>
    <xdr:sp>
      <xdr:nvSpPr>
        <xdr:cNvPr id="4" name="TextBox 3"/>
        <xdr:cNvSpPr txBox="1"/>
      </xdr:nvSpPr>
      <xdr:spPr>
        <a:xfrm>
          <a:off x="2851785" y="4704080"/>
          <a:ext cx="1972945" cy="151638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7" charset="0"/>
              <a:ea typeface="+mn-ea"/>
              <a:cs typeface="Arial" panose="020B0604020202020204" pitchFamily="7" charset="0"/>
            </a:rPr>
            <a:t> </a:t>
          </a: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Certified by :  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FERNANDO A GUITERING</a:t>
          </a:r>
          <a:endParaRPr kumimoji="0" lang="en-PH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MAJ             (OS)          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Chief, PPB, OG4,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43960</xdr:colOff>
      <xdr:row>24</xdr:row>
      <xdr:rowOff>75891</xdr:rowOff>
    </xdr:from>
    <xdr:to>
      <xdr:col>4</xdr:col>
      <xdr:colOff>1318846</xdr:colOff>
      <xdr:row>30</xdr:row>
      <xdr:rowOff>60362</xdr:rowOff>
    </xdr:to>
    <xdr:pic>
      <xdr:nvPicPr>
        <xdr:cNvPr id="5" name="Picture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" y="4793615"/>
          <a:ext cx="7559675" cy="11658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685800</xdr:colOff>
      <xdr:row>24</xdr:row>
      <xdr:rowOff>16226</xdr:rowOff>
    </xdr:from>
    <xdr:ext cx="1877680" cy="1168049"/>
    <xdr:sp>
      <xdr:nvSpPr>
        <xdr:cNvPr id="2" name="TextBox 1"/>
        <xdr:cNvSpPr txBox="1"/>
      </xdr:nvSpPr>
      <xdr:spPr>
        <a:xfrm>
          <a:off x="5843905" y="4733925"/>
          <a:ext cx="1877060" cy="1168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Noted by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latin typeface="Arial Narrow" panose="020B0606020202030204" pitchFamily="34" charset="0"/>
              <a:cs typeface="Arial" panose="020B0604020202020204" pitchFamily="7" charset="0"/>
            </a:rPr>
            <a:t>PRUDENCIO    A    IDDOBA</a:t>
          </a:r>
          <a:endParaRPr lang="en-US" sz="1200" b="1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Colonel    GSC     (OS)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AC of S for Logistics, G4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0</xdr:col>
      <xdr:colOff>7327</xdr:colOff>
      <xdr:row>24</xdr:row>
      <xdr:rowOff>20933</xdr:rowOff>
    </xdr:from>
    <xdr:ext cx="2542442" cy="1219200"/>
    <xdr:sp>
      <xdr:nvSpPr>
        <xdr:cNvPr id="3" name="TextBox 2"/>
        <xdr:cNvSpPr txBox="1"/>
      </xdr:nvSpPr>
      <xdr:spPr>
        <a:xfrm>
          <a:off x="6985" y="4738370"/>
          <a:ext cx="2542540" cy="1219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Prepared by: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DOMINIQUE B OLAIVAR</a:t>
          </a:r>
          <a:endParaRPr lang="en-PH" sz="1200" b="1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MAJ              (OS)    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Chief,    LMB,     OG4,   PA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twoCellAnchor>
    <xdr:from>
      <xdr:col>0</xdr:col>
      <xdr:colOff>2852261</xdr:colOff>
      <xdr:row>23</xdr:row>
      <xdr:rowOff>183173</xdr:rowOff>
    </xdr:from>
    <xdr:to>
      <xdr:col>2</xdr:col>
      <xdr:colOff>65938</xdr:colOff>
      <xdr:row>31</xdr:row>
      <xdr:rowOff>124557</xdr:rowOff>
    </xdr:to>
    <xdr:sp>
      <xdr:nvSpPr>
        <xdr:cNvPr id="4" name="TextBox 3"/>
        <xdr:cNvSpPr txBox="1"/>
      </xdr:nvSpPr>
      <xdr:spPr>
        <a:xfrm>
          <a:off x="2851785" y="4704080"/>
          <a:ext cx="1972945" cy="151638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7" charset="0"/>
              <a:ea typeface="+mn-ea"/>
              <a:cs typeface="Arial" panose="020B0604020202020204" pitchFamily="7" charset="0"/>
            </a:rPr>
            <a:t> </a:t>
          </a: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Certified by :  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FERNANDO A GUITERING</a:t>
          </a:r>
          <a:endParaRPr kumimoji="0" lang="en-PH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MAJ             (OS)          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Chief, PPB, OG4,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43960</xdr:colOff>
      <xdr:row>24</xdr:row>
      <xdr:rowOff>75891</xdr:rowOff>
    </xdr:from>
    <xdr:to>
      <xdr:col>4</xdr:col>
      <xdr:colOff>1318846</xdr:colOff>
      <xdr:row>30</xdr:row>
      <xdr:rowOff>60362</xdr:rowOff>
    </xdr:to>
    <xdr:pic>
      <xdr:nvPicPr>
        <xdr:cNvPr id="5" name="Picture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" y="4793615"/>
          <a:ext cx="7559675" cy="11658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685800</xdr:colOff>
      <xdr:row>24</xdr:row>
      <xdr:rowOff>16226</xdr:rowOff>
    </xdr:from>
    <xdr:ext cx="1877680" cy="1168049"/>
    <xdr:sp>
      <xdr:nvSpPr>
        <xdr:cNvPr id="2" name="TextBox 1"/>
        <xdr:cNvSpPr txBox="1"/>
      </xdr:nvSpPr>
      <xdr:spPr>
        <a:xfrm>
          <a:off x="5843905" y="4733925"/>
          <a:ext cx="1877060" cy="1168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Noted by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latin typeface="Arial Narrow" panose="020B0606020202030204" pitchFamily="34" charset="0"/>
              <a:cs typeface="Arial" panose="020B0604020202020204" pitchFamily="7" charset="0"/>
            </a:rPr>
            <a:t>PRUDENCIO    A    IDDOBA</a:t>
          </a:r>
          <a:endParaRPr lang="en-US" sz="1200" b="1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Colonel    GSC     (OS)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AC of S for Logistics, G4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0</xdr:col>
      <xdr:colOff>7327</xdr:colOff>
      <xdr:row>24</xdr:row>
      <xdr:rowOff>20933</xdr:rowOff>
    </xdr:from>
    <xdr:ext cx="2542442" cy="1219200"/>
    <xdr:sp>
      <xdr:nvSpPr>
        <xdr:cNvPr id="3" name="TextBox 2"/>
        <xdr:cNvSpPr txBox="1"/>
      </xdr:nvSpPr>
      <xdr:spPr>
        <a:xfrm>
          <a:off x="6985" y="4738370"/>
          <a:ext cx="2542540" cy="1219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Prepared by: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DOMINIQUE B OLAIVAR</a:t>
          </a:r>
          <a:endParaRPr lang="en-PH" sz="1200" b="1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MAJ              (OS)    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Chief,    LMB,     OG4,   PA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twoCellAnchor>
    <xdr:from>
      <xdr:col>0</xdr:col>
      <xdr:colOff>2852261</xdr:colOff>
      <xdr:row>23</xdr:row>
      <xdr:rowOff>183173</xdr:rowOff>
    </xdr:from>
    <xdr:to>
      <xdr:col>2</xdr:col>
      <xdr:colOff>65938</xdr:colOff>
      <xdr:row>31</xdr:row>
      <xdr:rowOff>124557</xdr:rowOff>
    </xdr:to>
    <xdr:sp>
      <xdr:nvSpPr>
        <xdr:cNvPr id="4" name="TextBox 3"/>
        <xdr:cNvSpPr txBox="1"/>
      </xdr:nvSpPr>
      <xdr:spPr>
        <a:xfrm>
          <a:off x="2851785" y="4704080"/>
          <a:ext cx="1972945" cy="151638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7" charset="0"/>
              <a:ea typeface="+mn-ea"/>
              <a:cs typeface="Arial" panose="020B0604020202020204" pitchFamily="7" charset="0"/>
            </a:rPr>
            <a:t> </a:t>
          </a: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Certified by :  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FERNANDO A GUITERING</a:t>
          </a:r>
          <a:endParaRPr kumimoji="0" lang="en-PH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MAJ             (OS)          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Chief, PPB, OG4,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43960</xdr:colOff>
      <xdr:row>24</xdr:row>
      <xdr:rowOff>75891</xdr:rowOff>
    </xdr:from>
    <xdr:to>
      <xdr:col>4</xdr:col>
      <xdr:colOff>1318846</xdr:colOff>
      <xdr:row>30</xdr:row>
      <xdr:rowOff>60362</xdr:rowOff>
    </xdr:to>
    <xdr:pic>
      <xdr:nvPicPr>
        <xdr:cNvPr id="5" name="Picture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" y="4793615"/>
          <a:ext cx="7559675" cy="11658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685800</xdr:colOff>
      <xdr:row>24</xdr:row>
      <xdr:rowOff>16226</xdr:rowOff>
    </xdr:from>
    <xdr:ext cx="1877680" cy="1168049"/>
    <xdr:sp>
      <xdr:nvSpPr>
        <xdr:cNvPr id="2" name="TextBox 1"/>
        <xdr:cNvSpPr txBox="1"/>
      </xdr:nvSpPr>
      <xdr:spPr>
        <a:xfrm>
          <a:off x="5843905" y="4733925"/>
          <a:ext cx="1877060" cy="1168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Noted by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latin typeface="Arial Narrow" panose="020B0606020202030204" pitchFamily="34" charset="0"/>
              <a:cs typeface="Arial" panose="020B0604020202020204" pitchFamily="7" charset="0"/>
            </a:rPr>
            <a:t>PRUDENCIO    A    IDDOBA</a:t>
          </a:r>
          <a:endParaRPr lang="en-US" sz="1200" b="1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Colonel    GSC     (OS)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AC of S for Logistics, G4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0</xdr:col>
      <xdr:colOff>7327</xdr:colOff>
      <xdr:row>24</xdr:row>
      <xdr:rowOff>20933</xdr:rowOff>
    </xdr:from>
    <xdr:ext cx="2542442" cy="1219200"/>
    <xdr:sp>
      <xdr:nvSpPr>
        <xdr:cNvPr id="3" name="TextBox 2"/>
        <xdr:cNvSpPr txBox="1"/>
      </xdr:nvSpPr>
      <xdr:spPr>
        <a:xfrm>
          <a:off x="6985" y="4738370"/>
          <a:ext cx="2542540" cy="1219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Prepared by: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DOMINIQUE B OLAIVAR</a:t>
          </a:r>
          <a:endParaRPr lang="en-PH" sz="1200" b="1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MAJ              (OS)    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Chief,    LMB,     OG4,   PA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twoCellAnchor>
    <xdr:from>
      <xdr:col>0</xdr:col>
      <xdr:colOff>2852261</xdr:colOff>
      <xdr:row>23</xdr:row>
      <xdr:rowOff>183173</xdr:rowOff>
    </xdr:from>
    <xdr:to>
      <xdr:col>2</xdr:col>
      <xdr:colOff>65938</xdr:colOff>
      <xdr:row>31</xdr:row>
      <xdr:rowOff>124557</xdr:rowOff>
    </xdr:to>
    <xdr:sp>
      <xdr:nvSpPr>
        <xdr:cNvPr id="4" name="TextBox 3"/>
        <xdr:cNvSpPr txBox="1"/>
      </xdr:nvSpPr>
      <xdr:spPr>
        <a:xfrm>
          <a:off x="2851785" y="4704080"/>
          <a:ext cx="1972945" cy="151638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7" charset="0"/>
              <a:ea typeface="+mn-ea"/>
              <a:cs typeface="Arial" panose="020B0604020202020204" pitchFamily="7" charset="0"/>
            </a:rPr>
            <a:t> </a:t>
          </a: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Certified by :  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FERNANDO A GUITERING</a:t>
          </a:r>
          <a:endParaRPr kumimoji="0" lang="en-PH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MAJ             (OS)          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Chief, PPB, OG4,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43960</xdr:colOff>
      <xdr:row>24</xdr:row>
      <xdr:rowOff>75891</xdr:rowOff>
    </xdr:from>
    <xdr:to>
      <xdr:col>4</xdr:col>
      <xdr:colOff>1318846</xdr:colOff>
      <xdr:row>30</xdr:row>
      <xdr:rowOff>60362</xdr:rowOff>
    </xdr:to>
    <xdr:pic>
      <xdr:nvPicPr>
        <xdr:cNvPr id="5" name="Picture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" y="4793615"/>
          <a:ext cx="7559675" cy="11658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685800</xdr:colOff>
      <xdr:row>24</xdr:row>
      <xdr:rowOff>16226</xdr:rowOff>
    </xdr:from>
    <xdr:ext cx="1877680" cy="1168049"/>
    <xdr:sp>
      <xdr:nvSpPr>
        <xdr:cNvPr id="2" name="TextBox 1"/>
        <xdr:cNvSpPr txBox="1"/>
      </xdr:nvSpPr>
      <xdr:spPr>
        <a:xfrm>
          <a:off x="5843905" y="4733925"/>
          <a:ext cx="1877060" cy="1168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Noted by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latin typeface="Arial Narrow" panose="020B0606020202030204" pitchFamily="34" charset="0"/>
              <a:cs typeface="Arial" panose="020B0604020202020204" pitchFamily="7" charset="0"/>
            </a:rPr>
            <a:t>PRUDENCIO    A    IDDOBA</a:t>
          </a:r>
          <a:endParaRPr lang="en-US" sz="1200" b="1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Colonel    GSC     (OS)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AC of S for Logistics, G4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0</xdr:col>
      <xdr:colOff>7327</xdr:colOff>
      <xdr:row>24</xdr:row>
      <xdr:rowOff>20933</xdr:rowOff>
    </xdr:from>
    <xdr:ext cx="2542442" cy="1219200"/>
    <xdr:sp>
      <xdr:nvSpPr>
        <xdr:cNvPr id="3" name="TextBox 2"/>
        <xdr:cNvSpPr txBox="1"/>
      </xdr:nvSpPr>
      <xdr:spPr>
        <a:xfrm>
          <a:off x="6985" y="4738370"/>
          <a:ext cx="2542540" cy="1219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Prepared by: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DOMINIQUE B OLAIVAR</a:t>
          </a:r>
          <a:endParaRPr lang="en-PH" sz="1200" b="1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MAJ              (OS)    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Chief,    LMB,     OG4,   PA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twoCellAnchor>
    <xdr:from>
      <xdr:col>0</xdr:col>
      <xdr:colOff>2852261</xdr:colOff>
      <xdr:row>23</xdr:row>
      <xdr:rowOff>183173</xdr:rowOff>
    </xdr:from>
    <xdr:to>
      <xdr:col>2</xdr:col>
      <xdr:colOff>65938</xdr:colOff>
      <xdr:row>31</xdr:row>
      <xdr:rowOff>124557</xdr:rowOff>
    </xdr:to>
    <xdr:sp>
      <xdr:nvSpPr>
        <xdr:cNvPr id="4" name="TextBox 3"/>
        <xdr:cNvSpPr txBox="1"/>
      </xdr:nvSpPr>
      <xdr:spPr>
        <a:xfrm>
          <a:off x="2851785" y="4704080"/>
          <a:ext cx="1972945" cy="151638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7" charset="0"/>
              <a:ea typeface="+mn-ea"/>
              <a:cs typeface="Arial" panose="020B0604020202020204" pitchFamily="7" charset="0"/>
            </a:rPr>
            <a:t> </a:t>
          </a: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Certified by :  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FERNANDO A GUITERING</a:t>
          </a:r>
          <a:endParaRPr kumimoji="0" lang="en-PH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MAJ             (OS)          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Chief, PPB, OG4,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43960</xdr:colOff>
      <xdr:row>24</xdr:row>
      <xdr:rowOff>75891</xdr:rowOff>
    </xdr:from>
    <xdr:to>
      <xdr:col>4</xdr:col>
      <xdr:colOff>1318846</xdr:colOff>
      <xdr:row>30</xdr:row>
      <xdr:rowOff>60362</xdr:rowOff>
    </xdr:to>
    <xdr:pic>
      <xdr:nvPicPr>
        <xdr:cNvPr id="5" name="Picture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" y="4793615"/>
          <a:ext cx="7559675" cy="11658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685800</xdr:colOff>
      <xdr:row>27</xdr:row>
      <xdr:rowOff>16226</xdr:rowOff>
    </xdr:from>
    <xdr:ext cx="1877680" cy="1168049"/>
    <xdr:sp>
      <xdr:nvSpPr>
        <xdr:cNvPr id="2" name="TextBox 1"/>
        <xdr:cNvSpPr txBox="1"/>
      </xdr:nvSpPr>
      <xdr:spPr>
        <a:xfrm>
          <a:off x="5843905" y="5324475"/>
          <a:ext cx="1877060" cy="1168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Noted by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latin typeface="Arial Narrow" panose="020B0606020202030204" pitchFamily="34" charset="0"/>
              <a:cs typeface="Arial" panose="020B0604020202020204" pitchFamily="7" charset="0"/>
            </a:rPr>
            <a:t>PRUDENCIO    A    IDDOBA</a:t>
          </a:r>
          <a:endParaRPr lang="en-US" sz="1200" b="1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Colonel    GSC     (OS)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AC of S for Logistics, G4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0</xdr:col>
      <xdr:colOff>7327</xdr:colOff>
      <xdr:row>27</xdr:row>
      <xdr:rowOff>20933</xdr:rowOff>
    </xdr:from>
    <xdr:ext cx="2542442" cy="1219200"/>
    <xdr:sp>
      <xdr:nvSpPr>
        <xdr:cNvPr id="3" name="TextBox 2"/>
        <xdr:cNvSpPr txBox="1"/>
      </xdr:nvSpPr>
      <xdr:spPr>
        <a:xfrm>
          <a:off x="6985" y="5328920"/>
          <a:ext cx="2542540" cy="1219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Prepared by: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DOMINIQUE B OLAIVAR</a:t>
          </a:r>
          <a:endParaRPr lang="en-PH" sz="1200" b="1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MAJ              (OS)    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Chief,    LMB,     OG4,   PA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twoCellAnchor>
    <xdr:from>
      <xdr:col>0</xdr:col>
      <xdr:colOff>2852261</xdr:colOff>
      <xdr:row>26</xdr:row>
      <xdr:rowOff>183173</xdr:rowOff>
    </xdr:from>
    <xdr:to>
      <xdr:col>2</xdr:col>
      <xdr:colOff>65938</xdr:colOff>
      <xdr:row>34</xdr:row>
      <xdr:rowOff>124557</xdr:rowOff>
    </xdr:to>
    <xdr:sp>
      <xdr:nvSpPr>
        <xdr:cNvPr id="4" name="TextBox 3"/>
        <xdr:cNvSpPr txBox="1"/>
      </xdr:nvSpPr>
      <xdr:spPr>
        <a:xfrm>
          <a:off x="2851785" y="5294630"/>
          <a:ext cx="1972945" cy="151638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7" charset="0"/>
              <a:ea typeface="+mn-ea"/>
              <a:cs typeface="Arial" panose="020B0604020202020204" pitchFamily="7" charset="0"/>
            </a:rPr>
            <a:t> </a:t>
          </a: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Certified by :  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FERNANDO A GUITERING</a:t>
          </a:r>
          <a:endParaRPr kumimoji="0" lang="en-PH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MAJ             (OS)          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Chief, PPB, OG4,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685800</xdr:colOff>
      <xdr:row>20</xdr:row>
      <xdr:rowOff>16226</xdr:rowOff>
    </xdr:from>
    <xdr:ext cx="1877680" cy="1168049"/>
    <xdr:sp>
      <xdr:nvSpPr>
        <xdr:cNvPr id="2" name="TextBox 1"/>
        <xdr:cNvSpPr txBox="1"/>
      </xdr:nvSpPr>
      <xdr:spPr>
        <a:xfrm>
          <a:off x="5843905" y="3946525"/>
          <a:ext cx="1877060" cy="1168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Noted by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latin typeface="Arial Narrow" panose="020B0606020202030204" pitchFamily="34" charset="0"/>
              <a:cs typeface="Arial" panose="020B0604020202020204" pitchFamily="7" charset="0"/>
            </a:rPr>
            <a:t>PRUDENCIO    A    IDDOBA</a:t>
          </a:r>
          <a:endParaRPr lang="en-US" sz="1200" b="1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Colonel    GSC     (OS)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AC of S for Logistics, G4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0</xdr:col>
      <xdr:colOff>7327</xdr:colOff>
      <xdr:row>20</xdr:row>
      <xdr:rowOff>20933</xdr:rowOff>
    </xdr:from>
    <xdr:ext cx="2542442" cy="1219200"/>
    <xdr:sp>
      <xdr:nvSpPr>
        <xdr:cNvPr id="3" name="TextBox 2"/>
        <xdr:cNvSpPr txBox="1"/>
      </xdr:nvSpPr>
      <xdr:spPr>
        <a:xfrm>
          <a:off x="6985" y="3950970"/>
          <a:ext cx="2542540" cy="1219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Prepared by: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DOMINIQUE B OLAIVAR</a:t>
          </a:r>
          <a:endParaRPr lang="en-PH" sz="1200" b="1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MAJ              (OS)    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Chief,    LMB,     OG4,   PA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twoCellAnchor>
    <xdr:from>
      <xdr:col>0</xdr:col>
      <xdr:colOff>2852261</xdr:colOff>
      <xdr:row>19</xdr:row>
      <xdr:rowOff>183173</xdr:rowOff>
    </xdr:from>
    <xdr:to>
      <xdr:col>2</xdr:col>
      <xdr:colOff>65938</xdr:colOff>
      <xdr:row>27</xdr:row>
      <xdr:rowOff>124557</xdr:rowOff>
    </xdr:to>
    <xdr:sp>
      <xdr:nvSpPr>
        <xdr:cNvPr id="4" name="TextBox 3"/>
        <xdr:cNvSpPr txBox="1"/>
      </xdr:nvSpPr>
      <xdr:spPr>
        <a:xfrm>
          <a:off x="2851785" y="3916680"/>
          <a:ext cx="1972945" cy="151638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7" charset="0"/>
              <a:ea typeface="+mn-ea"/>
              <a:cs typeface="Arial" panose="020B0604020202020204" pitchFamily="7" charset="0"/>
            </a:rPr>
            <a:t> </a:t>
          </a: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Certified by :  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FERNANDO A GUITERING</a:t>
          </a:r>
          <a:endParaRPr kumimoji="0" lang="en-PH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MAJ             (OS)          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Chief, PPB, OG4,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19049</xdr:colOff>
      <xdr:row>18</xdr:row>
      <xdr:rowOff>0</xdr:rowOff>
    </xdr:from>
    <xdr:to>
      <xdr:col>6</xdr:col>
      <xdr:colOff>809625</xdr:colOff>
      <xdr:row>24</xdr:row>
      <xdr:rowOff>96492</xdr:rowOff>
    </xdr:to>
    <xdr:grpSp>
      <xdr:nvGrpSpPr>
        <xdr:cNvPr id="2" name="Group 1"/>
        <xdr:cNvGrpSpPr/>
      </xdr:nvGrpSpPr>
      <xdr:grpSpPr>
        <a:xfrm>
          <a:off x="287655" y="4133850"/>
          <a:ext cx="6667500" cy="1276985"/>
          <a:chOff x="57151" y="10687050"/>
          <a:chExt cx="5173734" cy="1296642"/>
        </a:xfrm>
      </xdr:grpSpPr>
      <xdr:sp>
        <xdr:nvSpPr>
          <xdr:cNvPr id="3" name="TextBox 2"/>
          <xdr:cNvSpPr txBox="1"/>
        </xdr:nvSpPr>
        <xdr:spPr>
          <a:xfrm>
            <a:off x="57151" y="10687050"/>
            <a:ext cx="1933574" cy="12800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PH" sz="1200">
                <a:latin typeface="Arial Narrow" panose="020B0606020202030204" pitchFamily="34" charset="0"/>
                <a:cs typeface="Arial" panose="020B0604020202020204" pitchFamily="7" charset="0"/>
              </a:rPr>
              <a:t>PREPARED BY:</a:t>
            </a:r>
            <a:endParaRPr lang="en-PH" sz="1200">
              <a:latin typeface="Arial Narrow" panose="020B0606020202030204" pitchFamily="34" charset="0"/>
              <a:cs typeface="Arial" panose="020B0604020202020204" pitchFamily="7" charset="0"/>
            </a:endParaRPr>
          </a:p>
          <a:p>
            <a:endParaRPr lang="en-PH" sz="1200">
              <a:latin typeface="Arial Narrow" panose="020B0606020202030204" pitchFamily="34" charset="0"/>
              <a:cs typeface="Arial" panose="020B0604020202020204" pitchFamily="7" charset="0"/>
            </a:endParaRPr>
          </a:p>
          <a:p>
            <a:endParaRPr lang="en-PH" sz="1200">
              <a:latin typeface="Arial Narrow" panose="020B0606020202030204" pitchFamily="34" charset="0"/>
              <a:cs typeface="Arial" panose="020B0604020202020204" pitchFamily="7" charset="0"/>
            </a:endParaRPr>
          </a:p>
          <a:p>
            <a:r>
              <a:rPr lang="en-PH" sz="1200" b="1">
                <a:latin typeface="Arial Narrow" panose="020B0606020202030204" pitchFamily="34" charset="0"/>
                <a:cs typeface="Arial" panose="020B0604020202020204" pitchFamily="7" charset="0"/>
              </a:rPr>
              <a:t>LEMUEL RAE A ANTONIO II</a:t>
            </a:r>
            <a:endParaRPr lang="en-PH" sz="1200" b="1">
              <a:latin typeface="Arial Narrow" panose="020B0606020202030204" pitchFamily="34" charset="0"/>
              <a:cs typeface="Arial" panose="020B0604020202020204" pitchFamily="7" charset="0"/>
            </a:endParaRPr>
          </a:p>
          <a:p>
            <a:r>
              <a:rPr lang="en-PH" sz="1200">
                <a:latin typeface="Arial Narrow" panose="020B0606020202030204" pitchFamily="34" charset="0"/>
                <a:cs typeface="Arial" panose="020B0604020202020204" pitchFamily="7" charset="0"/>
              </a:rPr>
              <a:t>MAJ              (OS)              PA</a:t>
            </a:r>
            <a:endParaRPr lang="en-PH" sz="1200">
              <a:latin typeface="Arial Narrow" panose="020B0606020202030204" pitchFamily="34" charset="0"/>
              <a:cs typeface="Arial" panose="020B0604020202020204" pitchFamily="7" charset="0"/>
            </a:endParaRPr>
          </a:p>
          <a:p>
            <a:r>
              <a:rPr lang="en-PH" sz="1200">
                <a:latin typeface="Arial Narrow" panose="020B0606020202030204" pitchFamily="34" charset="0"/>
                <a:cs typeface="Arial" panose="020B0604020202020204" pitchFamily="7" charset="0"/>
              </a:rPr>
              <a:t>Chief, LMB</a:t>
            </a:r>
            <a:endParaRPr lang="en-PH" sz="1200">
              <a:latin typeface="Arial Narrow" panose="020B0606020202030204" pitchFamily="34" charset="0"/>
              <a:cs typeface="Arial" panose="020B0604020202020204" pitchFamily="7" charset="0"/>
            </a:endParaRPr>
          </a:p>
        </xdr:txBody>
      </xdr:sp>
      <xdr:sp>
        <xdr:nvSpPr>
          <xdr:cNvPr id="4" name="TextBox 3"/>
          <xdr:cNvSpPr txBox="1"/>
        </xdr:nvSpPr>
        <xdr:spPr>
          <a:xfrm>
            <a:off x="1852009" y="10687050"/>
            <a:ext cx="1625870" cy="12966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PH" sz="1200">
                <a:latin typeface="Arial Narrow" panose="020B0606020202030204" pitchFamily="34" charset="0"/>
                <a:cs typeface="Arial" panose="020B0604020202020204" pitchFamily="7" charset="0"/>
              </a:rPr>
              <a:t>CERTIFIED BY:</a:t>
            </a:r>
            <a:endParaRPr lang="en-PH" sz="1200">
              <a:latin typeface="Arial Narrow" panose="020B0606020202030204" pitchFamily="34" charset="0"/>
              <a:cs typeface="Arial" panose="020B0604020202020204" pitchFamily="7" charset="0"/>
            </a:endParaRPr>
          </a:p>
          <a:p>
            <a:endParaRPr lang="en-PH" sz="1200">
              <a:latin typeface="Arial Narrow" panose="020B0606020202030204" pitchFamily="34" charset="0"/>
              <a:cs typeface="Arial" panose="020B0604020202020204" pitchFamily="7" charset="0"/>
            </a:endParaRPr>
          </a:p>
          <a:p>
            <a:endParaRPr lang="en-PH" sz="1200">
              <a:latin typeface="Arial Narrow" panose="020B0606020202030204" pitchFamily="34" charset="0"/>
              <a:cs typeface="Arial" panose="020B0604020202020204" pitchFamily="7" charset="0"/>
            </a:endParaRPr>
          </a:p>
          <a:p>
            <a:r>
              <a:rPr lang="en-PH" sz="1100" b="1">
                <a:solidFill>
                  <a:schemeClr val="dk1"/>
                </a:solidFill>
                <a:effectLst/>
                <a:latin typeface="Arial Narrow" panose="020B0606020202030204" pitchFamily="34" charset="0"/>
                <a:ea typeface="+mn-ea"/>
                <a:cs typeface="Arial" panose="020B0604020202020204" pitchFamily="7" charset="0"/>
              </a:rPr>
              <a:t>FERNANDO</a:t>
            </a:r>
            <a:r>
              <a:rPr lang="en-PH" sz="1100" b="1" baseline="0">
                <a:solidFill>
                  <a:schemeClr val="dk1"/>
                </a:solidFill>
                <a:effectLst/>
                <a:latin typeface="Arial Narrow" panose="020B0606020202030204" pitchFamily="34" charset="0"/>
                <a:ea typeface="+mn-ea"/>
                <a:cs typeface="Arial" panose="020B0604020202020204" pitchFamily="7" charset="0"/>
              </a:rPr>
              <a:t> A GUITERING</a:t>
            </a:r>
            <a:endParaRPr lang="en-PH" sz="1200">
              <a:effectLst/>
              <a:latin typeface="Arial Narrow" panose="020B0606020202030204" pitchFamily="34" charset="0"/>
              <a:cs typeface="Arial" panose="020B0604020202020204" pitchFamily="7" charset="0"/>
            </a:endParaRPr>
          </a:p>
          <a:p>
            <a:r>
              <a:rPr lang="en-PH" sz="1200">
                <a:latin typeface="Arial Narrow" panose="020B0606020202030204" pitchFamily="34" charset="0"/>
                <a:cs typeface="Arial" panose="020B0604020202020204" pitchFamily="7" charset="0"/>
              </a:rPr>
              <a:t>MAJ          (OS)           PA</a:t>
            </a:r>
            <a:endParaRPr lang="en-PH" sz="1200">
              <a:latin typeface="Arial Narrow" panose="020B0606020202030204" pitchFamily="34" charset="0"/>
              <a:cs typeface="Arial" panose="020B0604020202020204" pitchFamily="7" charset="0"/>
            </a:endParaRPr>
          </a:p>
          <a:p>
            <a:r>
              <a:rPr lang="en-PH" sz="1200">
                <a:latin typeface="Arial Narrow" panose="020B0606020202030204" pitchFamily="34" charset="0"/>
                <a:cs typeface="Arial" panose="020B0604020202020204" pitchFamily="7" charset="0"/>
              </a:rPr>
              <a:t>Chief, PPB</a:t>
            </a:r>
            <a:endParaRPr lang="en-PH" sz="1200">
              <a:latin typeface="Arial Narrow" panose="020B060602020203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TextBox 4"/>
          <xdr:cNvSpPr txBox="1"/>
        </xdr:nvSpPr>
        <xdr:spPr>
          <a:xfrm>
            <a:off x="3650955" y="10687050"/>
            <a:ext cx="1579930" cy="12800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PH" sz="1200">
                <a:latin typeface="Arial Narrow" panose="020B0606020202030204" pitchFamily="34" charset="0"/>
                <a:cs typeface="Arial" panose="020B0604020202020204" pitchFamily="7" charset="0"/>
              </a:rPr>
              <a:t>APPROVED BY:</a:t>
            </a:r>
            <a:endParaRPr lang="en-PH" sz="1200">
              <a:latin typeface="Arial Narrow" panose="020B0606020202030204" pitchFamily="34" charset="0"/>
              <a:cs typeface="Arial" panose="020B0604020202020204" pitchFamily="7" charset="0"/>
            </a:endParaRPr>
          </a:p>
          <a:p>
            <a:endParaRPr lang="en-PH" sz="1200">
              <a:latin typeface="Arial Narrow" panose="020B0606020202030204" pitchFamily="34" charset="0"/>
              <a:cs typeface="Arial" panose="020B0604020202020204" pitchFamily="7" charset="0"/>
            </a:endParaRPr>
          </a:p>
          <a:p>
            <a:endParaRPr lang="en-PH" sz="1200">
              <a:latin typeface="Arial Narrow" panose="020B0606020202030204" pitchFamily="34" charset="0"/>
              <a:cs typeface="Arial" panose="020B0604020202020204" pitchFamily="7" charset="0"/>
            </a:endParaRPr>
          </a:p>
          <a:p>
            <a:r>
              <a:rPr lang="en-PH" sz="1200" b="1">
                <a:latin typeface="Arial Narrow" panose="020B0606020202030204" pitchFamily="34" charset="0"/>
                <a:cs typeface="Arial" panose="020B0604020202020204" pitchFamily="7" charset="0"/>
              </a:rPr>
              <a:t>PRUDENCIO A IDDOBA</a:t>
            </a:r>
            <a:endParaRPr lang="en-PH" sz="1200" b="1">
              <a:latin typeface="Arial Narrow" panose="020B0606020202030204" pitchFamily="34" charset="0"/>
              <a:cs typeface="Arial" panose="020B0604020202020204" pitchFamily="7" charset="0"/>
            </a:endParaRPr>
          </a:p>
          <a:p>
            <a:r>
              <a:rPr lang="en-PH" sz="1200">
                <a:latin typeface="Arial Narrow" panose="020B0606020202030204" pitchFamily="34" charset="0"/>
                <a:cs typeface="Arial" panose="020B0604020202020204" pitchFamily="7" charset="0"/>
              </a:rPr>
              <a:t>COL      GSC  (OS)</a:t>
            </a:r>
            <a:r>
              <a:rPr lang="en-PH" sz="1200" baseline="0">
                <a:latin typeface="Arial Narrow" panose="020B0606020202030204" pitchFamily="34" charset="0"/>
                <a:cs typeface="Arial" panose="020B0604020202020204" pitchFamily="7" charset="0"/>
              </a:rPr>
              <a:t>     </a:t>
            </a:r>
            <a:r>
              <a:rPr lang="en-PH" sz="1200">
                <a:latin typeface="Arial Narrow" panose="020B0606020202030204" pitchFamily="34" charset="0"/>
                <a:cs typeface="Arial" panose="020B0604020202020204" pitchFamily="7" charset="0"/>
              </a:rPr>
              <a:t>PA</a:t>
            </a:r>
            <a:endParaRPr lang="en-PH" sz="1200">
              <a:latin typeface="Arial Narrow" panose="020B0606020202030204" pitchFamily="34" charset="0"/>
              <a:cs typeface="Arial" panose="020B0604020202020204" pitchFamily="7" charset="0"/>
            </a:endParaRPr>
          </a:p>
          <a:p>
            <a:r>
              <a:rPr lang="en-PH" sz="1200">
                <a:latin typeface="Arial Narrow" panose="020B0606020202030204" pitchFamily="34" charset="0"/>
                <a:cs typeface="Arial" panose="020B0604020202020204" pitchFamily="7" charset="0"/>
              </a:rPr>
              <a:t>AC of</a:t>
            </a:r>
            <a:r>
              <a:rPr lang="en-PH" sz="1200" baseline="0">
                <a:latin typeface="Arial Narrow" panose="020B0606020202030204" pitchFamily="34" charset="0"/>
                <a:cs typeface="Arial" panose="020B0604020202020204" pitchFamily="7" charset="0"/>
              </a:rPr>
              <a:t> S for Logistics, G4</a:t>
            </a:r>
            <a:endParaRPr lang="en-PH" sz="1200">
              <a:latin typeface="Arial Narrow" panose="020B0606020202030204" pitchFamily="34" charset="0"/>
              <a:cs typeface="Arial" panose="020B0604020202020204" pitchFamily="7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607359</xdr:colOff>
      <xdr:row>39</xdr:row>
      <xdr:rowOff>5019</xdr:rowOff>
    </xdr:from>
    <xdr:ext cx="1877680" cy="1168049"/>
    <xdr:sp>
      <xdr:nvSpPr>
        <xdr:cNvPr id="2" name="TextBox 1"/>
        <xdr:cNvSpPr txBox="1"/>
      </xdr:nvSpPr>
      <xdr:spPr>
        <a:xfrm>
          <a:off x="5186680" y="7681595"/>
          <a:ext cx="1877695" cy="1168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Noted by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latin typeface="Arial Narrow" panose="020B0606020202030204" pitchFamily="34" charset="0"/>
              <a:cs typeface="Arial" panose="020B0604020202020204" pitchFamily="7" charset="0"/>
            </a:rPr>
            <a:t>PRUDENCIO    A    IDDOBA</a:t>
          </a:r>
          <a:endParaRPr lang="en-US" sz="1200" b="1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Colonel    GSC     (OS)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AC of S for Logistics, G4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0</xdr:col>
      <xdr:colOff>0</xdr:colOff>
      <xdr:row>38</xdr:row>
      <xdr:rowOff>200227</xdr:rowOff>
    </xdr:from>
    <xdr:ext cx="2542442" cy="1219200"/>
    <xdr:sp>
      <xdr:nvSpPr>
        <xdr:cNvPr id="3" name="TextBox 2"/>
        <xdr:cNvSpPr txBox="1"/>
      </xdr:nvSpPr>
      <xdr:spPr>
        <a:xfrm>
          <a:off x="0" y="7677150"/>
          <a:ext cx="2541905" cy="1219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Prepared by: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DOMINIQUE B OLAIVAR</a:t>
          </a:r>
          <a:endParaRPr lang="en-PH" sz="1200" b="1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MAJ              (OS)    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Chief,    LMB,     OG4,   PA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twoCellAnchor>
    <xdr:from>
      <xdr:col>0</xdr:col>
      <xdr:colOff>2482467</xdr:colOff>
      <xdr:row>38</xdr:row>
      <xdr:rowOff>171967</xdr:rowOff>
    </xdr:from>
    <xdr:to>
      <xdr:col>3</xdr:col>
      <xdr:colOff>336177</xdr:colOff>
      <xdr:row>46</xdr:row>
      <xdr:rowOff>113351</xdr:rowOff>
    </xdr:to>
    <xdr:sp>
      <xdr:nvSpPr>
        <xdr:cNvPr id="4" name="TextBox 3"/>
        <xdr:cNvSpPr txBox="1"/>
      </xdr:nvSpPr>
      <xdr:spPr>
        <a:xfrm>
          <a:off x="2482215" y="7651750"/>
          <a:ext cx="2433320" cy="151638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7" charset="0"/>
              <a:ea typeface="+mn-ea"/>
              <a:cs typeface="Arial" panose="020B0604020202020204" pitchFamily="7" charset="0"/>
            </a:rPr>
            <a:t> </a:t>
          </a: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Certified by :  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FERNANDO A GUITERING</a:t>
          </a:r>
          <a:endParaRPr kumimoji="0" lang="en-PH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MAJ             (OS)          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Chief, PPB, OG4,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56029</xdr:colOff>
      <xdr:row>39</xdr:row>
      <xdr:rowOff>78442</xdr:rowOff>
    </xdr:from>
    <xdr:to>
      <xdr:col>4</xdr:col>
      <xdr:colOff>1466289</xdr:colOff>
      <xdr:row>45</xdr:row>
      <xdr:rowOff>3817</xdr:rowOff>
    </xdr:to>
    <xdr:pic>
      <xdr:nvPicPr>
        <xdr:cNvPr id="5" name="Picture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80" y="7755255"/>
          <a:ext cx="7326630" cy="1106805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19049</xdr:colOff>
      <xdr:row>17</xdr:row>
      <xdr:rowOff>0</xdr:rowOff>
    </xdr:from>
    <xdr:to>
      <xdr:col>6</xdr:col>
      <xdr:colOff>809625</xdr:colOff>
      <xdr:row>23</xdr:row>
      <xdr:rowOff>96492</xdr:rowOff>
    </xdr:to>
    <xdr:grpSp>
      <xdr:nvGrpSpPr>
        <xdr:cNvPr id="2" name="Group 1"/>
        <xdr:cNvGrpSpPr/>
      </xdr:nvGrpSpPr>
      <xdr:grpSpPr>
        <a:xfrm>
          <a:off x="287655" y="4133850"/>
          <a:ext cx="6667500" cy="1276985"/>
          <a:chOff x="57151" y="10687050"/>
          <a:chExt cx="5173734" cy="1296642"/>
        </a:xfrm>
      </xdr:grpSpPr>
      <xdr:sp>
        <xdr:nvSpPr>
          <xdr:cNvPr id="3" name="TextBox 2"/>
          <xdr:cNvSpPr txBox="1"/>
        </xdr:nvSpPr>
        <xdr:spPr>
          <a:xfrm>
            <a:off x="57151" y="10687050"/>
            <a:ext cx="1933574" cy="12800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PH" sz="1200">
                <a:latin typeface="Arial Narrow" panose="020B0606020202030204" pitchFamily="34" charset="0"/>
                <a:cs typeface="Arial" panose="020B0604020202020204" pitchFamily="7" charset="0"/>
              </a:rPr>
              <a:t>PREPARED BY:</a:t>
            </a:r>
            <a:endParaRPr lang="en-PH" sz="1200">
              <a:latin typeface="Arial Narrow" panose="020B0606020202030204" pitchFamily="34" charset="0"/>
              <a:cs typeface="Arial" panose="020B0604020202020204" pitchFamily="7" charset="0"/>
            </a:endParaRPr>
          </a:p>
          <a:p>
            <a:endParaRPr lang="en-PH" sz="1200">
              <a:latin typeface="Arial Narrow" panose="020B0606020202030204" pitchFamily="34" charset="0"/>
              <a:cs typeface="Arial" panose="020B0604020202020204" pitchFamily="7" charset="0"/>
            </a:endParaRPr>
          </a:p>
          <a:p>
            <a:endParaRPr lang="en-PH" sz="1200">
              <a:latin typeface="Arial Narrow" panose="020B0606020202030204" pitchFamily="34" charset="0"/>
              <a:cs typeface="Arial" panose="020B0604020202020204" pitchFamily="7" charset="0"/>
            </a:endParaRPr>
          </a:p>
          <a:p>
            <a:r>
              <a:rPr lang="en-PH" sz="1200" b="1">
                <a:latin typeface="Arial Narrow" panose="020B0606020202030204" pitchFamily="34" charset="0"/>
                <a:cs typeface="Arial" panose="020B0604020202020204" pitchFamily="7" charset="0"/>
              </a:rPr>
              <a:t>LEMUEL RAE A ANTONIO II</a:t>
            </a:r>
            <a:endParaRPr lang="en-PH" sz="1200" b="1">
              <a:latin typeface="Arial Narrow" panose="020B0606020202030204" pitchFamily="34" charset="0"/>
              <a:cs typeface="Arial" panose="020B0604020202020204" pitchFamily="7" charset="0"/>
            </a:endParaRPr>
          </a:p>
          <a:p>
            <a:r>
              <a:rPr lang="en-PH" sz="1200">
                <a:latin typeface="Arial Narrow" panose="020B0606020202030204" pitchFamily="34" charset="0"/>
                <a:cs typeface="Arial" panose="020B0604020202020204" pitchFamily="7" charset="0"/>
              </a:rPr>
              <a:t>MAJ              (OS)              PA</a:t>
            </a:r>
            <a:endParaRPr lang="en-PH" sz="1200">
              <a:latin typeface="Arial Narrow" panose="020B0606020202030204" pitchFamily="34" charset="0"/>
              <a:cs typeface="Arial" panose="020B0604020202020204" pitchFamily="7" charset="0"/>
            </a:endParaRPr>
          </a:p>
          <a:p>
            <a:r>
              <a:rPr lang="en-PH" sz="1200">
                <a:latin typeface="Arial Narrow" panose="020B0606020202030204" pitchFamily="34" charset="0"/>
                <a:cs typeface="Arial" panose="020B0604020202020204" pitchFamily="7" charset="0"/>
              </a:rPr>
              <a:t>Chief, LMB</a:t>
            </a:r>
            <a:endParaRPr lang="en-PH" sz="1200">
              <a:latin typeface="Arial Narrow" panose="020B0606020202030204" pitchFamily="34" charset="0"/>
              <a:cs typeface="Arial" panose="020B0604020202020204" pitchFamily="7" charset="0"/>
            </a:endParaRPr>
          </a:p>
        </xdr:txBody>
      </xdr:sp>
      <xdr:sp>
        <xdr:nvSpPr>
          <xdr:cNvPr id="4" name="TextBox 3"/>
          <xdr:cNvSpPr txBox="1"/>
        </xdr:nvSpPr>
        <xdr:spPr>
          <a:xfrm>
            <a:off x="1852009" y="10687050"/>
            <a:ext cx="1625870" cy="12966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PH" sz="1200">
                <a:latin typeface="Arial Narrow" panose="020B0606020202030204" pitchFamily="34" charset="0"/>
                <a:cs typeface="Arial" panose="020B0604020202020204" pitchFamily="7" charset="0"/>
              </a:rPr>
              <a:t>CERTIFIED BY:</a:t>
            </a:r>
            <a:endParaRPr lang="en-PH" sz="1200">
              <a:latin typeface="Arial Narrow" panose="020B0606020202030204" pitchFamily="34" charset="0"/>
              <a:cs typeface="Arial" panose="020B0604020202020204" pitchFamily="7" charset="0"/>
            </a:endParaRPr>
          </a:p>
          <a:p>
            <a:endParaRPr lang="en-PH" sz="1200">
              <a:latin typeface="Arial Narrow" panose="020B0606020202030204" pitchFamily="34" charset="0"/>
              <a:cs typeface="Arial" panose="020B0604020202020204" pitchFamily="7" charset="0"/>
            </a:endParaRPr>
          </a:p>
          <a:p>
            <a:endParaRPr lang="en-PH" sz="1200">
              <a:latin typeface="Arial Narrow" panose="020B0606020202030204" pitchFamily="34" charset="0"/>
              <a:cs typeface="Arial" panose="020B0604020202020204" pitchFamily="7" charset="0"/>
            </a:endParaRPr>
          </a:p>
          <a:p>
            <a:r>
              <a:rPr lang="en-PH" sz="1100" b="1">
                <a:solidFill>
                  <a:schemeClr val="dk1"/>
                </a:solidFill>
                <a:effectLst/>
                <a:latin typeface="Arial Narrow" panose="020B0606020202030204" pitchFamily="34" charset="0"/>
                <a:ea typeface="+mn-ea"/>
                <a:cs typeface="Arial" panose="020B0604020202020204" pitchFamily="7" charset="0"/>
              </a:rPr>
              <a:t>FERNANDO</a:t>
            </a:r>
            <a:r>
              <a:rPr lang="en-PH" sz="1100" b="1" baseline="0">
                <a:solidFill>
                  <a:schemeClr val="dk1"/>
                </a:solidFill>
                <a:effectLst/>
                <a:latin typeface="Arial Narrow" panose="020B0606020202030204" pitchFamily="34" charset="0"/>
                <a:ea typeface="+mn-ea"/>
                <a:cs typeface="Arial" panose="020B0604020202020204" pitchFamily="7" charset="0"/>
              </a:rPr>
              <a:t> A GUITERING</a:t>
            </a:r>
            <a:endParaRPr lang="en-PH" sz="1200">
              <a:effectLst/>
              <a:latin typeface="Arial Narrow" panose="020B0606020202030204" pitchFamily="34" charset="0"/>
              <a:cs typeface="Arial" panose="020B0604020202020204" pitchFamily="7" charset="0"/>
            </a:endParaRPr>
          </a:p>
          <a:p>
            <a:r>
              <a:rPr lang="en-PH" sz="1200">
                <a:latin typeface="Arial Narrow" panose="020B0606020202030204" pitchFamily="34" charset="0"/>
                <a:cs typeface="Arial" panose="020B0604020202020204" pitchFamily="7" charset="0"/>
              </a:rPr>
              <a:t>MAJ          (OS)           PA</a:t>
            </a:r>
            <a:endParaRPr lang="en-PH" sz="1200">
              <a:latin typeface="Arial Narrow" panose="020B0606020202030204" pitchFamily="34" charset="0"/>
              <a:cs typeface="Arial" panose="020B0604020202020204" pitchFamily="7" charset="0"/>
            </a:endParaRPr>
          </a:p>
          <a:p>
            <a:r>
              <a:rPr lang="en-PH" sz="1200">
                <a:latin typeface="Arial Narrow" panose="020B0606020202030204" pitchFamily="34" charset="0"/>
                <a:cs typeface="Arial" panose="020B0604020202020204" pitchFamily="7" charset="0"/>
              </a:rPr>
              <a:t>Chief, PPB</a:t>
            </a:r>
            <a:endParaRPr lang="en-PH" sz="1200">
              <a:latin typeface="Arial Narrow" panose="020B060602020203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TextBox 4"/>
          <xdr:cNvSpPr txBox="1"/>
        </xdr:nvSpPr>
        <xdr:spPr>
          <a:xfrm>
            <a:off x="3650955" y="10687050"/>
            <a:ext cx="1579930" cy="12800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PH" sz="1200">
                <a:latin typeface="Arial Narrow" panose="020B0606020202030204" pitchFamily="34" charset="0"/>
                <a:cs typeface="Arial" panose="020B0604020202020204" pitchFamily="7" charset="0"/>
              </a:rPr>
              <a:t>APPROVED BY:</a:t>
            </a:r>
            <a:endParaRPr lang="en-PH" sz="1200">
              <a:latin typeface="Arial Narrow" panose="020B0606020202030204" pitchFamily="34" charset="0"/>
              <a:cs typeface="Arial" panose="020B0604020202020204" pitchFamily="7" charset="0"/>
            </a:endParaRPr>
          </a:p>
          <a:p>
            <a:endParaRPr lang="en-PH" sz="1200">
              <a:latin typeface="Arial Narrow" panose="020B0606020202030204" pitchFamily="34" charset="0"/>
              <a:cs typeface="Arial" panose="020B0604020202020204" pitchFamily="7" charset="0"/>
            </a:endParaRPr>
          </a:p>
          <a:p>
            <a:endParaRPr lang="en-PH" sz="1200">
              <a:latin typeface="Arial Narrow" panose="020B0606020202030204" pitchFamily="34" charset="0"/>
              <a:cs typeface="Arial" panose="020B0604020202020204" pitchFamily="7" charset="0"/>
            </a:endParaRPr>
          </a:p>
          <a:p>
            <a:r>
              <a:rPr lang="en-PH" sz="1200" b="1">
                <a:latin typeface="Arial Narrow" panose="020B0606020202030204" pitchFamily="34" charset="0"/>
                <a:cs typeface="Arial" panose="020B0604020202020204" pitchFamily="7" charset="0"/>
              </a:rPr>
              <a:t>PRUDENCIO A IDDOBA</a:t>
            </a:r>
            <a:endParaRPr lang="en-PH" sz="1200" b="1">
              <a:latin typeface="Arial Narrow" panose="020B0606020202030204" pitchFamily="34" charset="0"/>
              <a:cs typeface="Arial" panose="020B0604020202020204" pitchFamily="7" charset="0"/>
            </a:endParaRPr>
          </a:p>
          <a:p>
            <a:r>
              <a:rPr lang="en-PH" sz="1200">
                <a:latin typeface="Arial Narrow" panose="020B0606020202030204" pitchFamily="34" charset="0"/>
                <a:cs typeface="Arial" panose="020B0604020202020204" pitchFamily="7" charset="0"/>
              </a:rPr>
              <a:t>COL      GSC  (OS)</a:t>
            </a:r>
            <a:r>
              <a:rPr lang="en-PH" sz="1200" baseline="0">
                <a:latin typeface="Arial Narrow" panose="020B0606020202030204" pitchFamily="34" charset="0"/>
                <a:cs typeface="Arial" panose="020B0604020202020204" pitchFamily="7" charset="0"/>
              </a:rPr>
              <a:t>     </a:t>
            </a:r>
            <a:r>
              <a:rPr lang="en-PH" sz="1200">
                <a:latin typeface="Arial Narrow" panose="020B0606020202030204" pitchFamily="34" charset="0"/>
                <a:cs typeface="Arial" panose="020B0604020202020204" pitchFamily="7" charset="0"/>
              </a:rPr>
              <a:t>PA</a:t>
            </a:r>
            <a:endParaRPr lang="en-PH" sz="1200">
              <a:latin typeface="Arial Narrow" panose="020B0606020202030204" pitchFamily="34" charset="0"/>
              <a:cs typeface="Arial" panose="020B0604020202020204" pitchFamily="7" charset="0"/>
            </a:endParaRPr>
          </a:p>
          <a:p>
            <a:r>
              <a:rPr lang="en-PH" sz="1200">
                <a:latin typeface="Arial Narrow" panose="020B0606020202030204" pitchFamily="34" charset="0"/>
                <a:cs typeface="Arial" panose="020B0604020202020204" pitchFamily="7" charset="0"/>
              </a:rPr>
              <a:t>AC of</a:t>
            </a:r>
            <a:r>
              <a:rPr lang="en-PH" sz="1200" baseline="0">
                <a:latin typeface="Arial Narrow" panose="020B0606020202030204" pitchFamily="34" charset="0"/>
                <a:cs typeface="Arial" panose="020B0604020202020204" pitchFamily="7" charset="0"/>
              </a:rPr>
              <a:t> S for Logistics, G4</a:t>
            </a:r>
            <a:endParaRPr lang="en-PH" sz="1200">
              <a:latin typeface="Arial Narrow" panose="020B0606020202030204" pitchFamily="34" charset="0"/>
              <a:cs typeface="Arial" panose="020B0604020202020204" pitchFamily="7" charset="0"/>
            </a:endParaRPr>
          </a:p>
        </xdr:txBody>
      </xdr:sp>
    </xdr:grpSp>
    <xdr:clientData/>
  </xdr:twoCellAnchor>
</xdr:wsDr>
</file>

<file path=xl/drawings/drawing3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19049</xdr:colOff>
      <xdr:row>32</xdr:row>
      <xdr:rowOff>0</xdr:rowOff>
    </xdr:from>
    <xdr:to>
      <xdr:col>5</xdr:col>
      <xdr:colOff>809625</xdr:colOff>
      <xdr:row>38</xdr:row>
      <xdr:rowOff>96492</xdr:rowOff>
    </xdr:to>
    <xdr:grpSp>
      <xdr:nvGrpSpPr>
        <xdr:cNvPr id="2" name="Group 1"/>
        <xdr:cNvGrpSpPr/>
      </xdr:nvGrpSpPr>
      <xdr:grpSpPr>
        <a:xfrm>
          <a:off x="287655" y="15551150"/>
          <a:ext cx="5959475" cy="1276985"/>
          <a:chOff x="57151" y="10687050"/>
          <a:chExt cx="5173734" cy="1296642"/>
        </a:xfrm>
      </xdr:grpSpPr>
      <xdr:sp>
        <xdr:nvSpPr>
          <xdr:cNvPr id="3" name="TextBox 2"/>
          <xdr:cNvSpPr txBox="1"/>
        </xdr:nvSpPr>
        <xdr:spPr>
          <a:xfrm>
            <a:off x="57151" y="10687050"/>
            <a:ext cx="1933574" cy="12800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PH" sz="1200">
                <a:latin typeface="Arial Narrow" panose="020B0606020202030204" pitchFamily="34" charset="0"/>
                <a:cs typeface="Arial" panose="020B0604020202020204" pitchFamily="7" charset="0"/>
              </a:rPr>
              <a:t>PREPARED BY:</a:t>
            </a:r>
            <a:endParaRPr lang="en-PH" sz="1200">
              <a:latin typeface="Arial Narrow" panose="020B0606020202030204" pitchFamily="34" charset="0"/>
              <a:cs typeface="Arial" panose="020B0604020202020204" pitchFamily="7" charset="0"/>
            </a:endParaRPr>
          </a:p>
          <a:p>
            <a:endParaRPr lang="en-PH" sz="1200">
              <a:latin typeface="Arial Narrow" panose="020B0606020202030204" pitchFamily="34" charset="0"/>
              <a:cs typeface="Arial" panose="020B0604020202020204" pitchFamily="7" charset="0"/>
            </a:endParaRPr>
          </a:p>
          <a:p>
            <a:endParaRPr lang="en-PH" sz="1200">
              <a:latin typeface="Arial Narrow" panose="020B0606020202030204" pitchFamily="34" charset="0"/>
              <a:cs typeface="Arial" panose="020B0604020202020204" pitchFamily="7" charset="0"/>
            </a:endParaRPr>
          </a:p>
          <a:p>
            <a:r>
              <a:rPr lang="en-PH" sz="1200" b="1">
                <a:latin typeface="Arial Narrow" panose="020B0606020202030204" pitchFamily="34" charset="0"/>
                <a:cs typeface="Arial" panose="020B0604020202020204" pitchFamily="7" charset="0"/>
              </a:rPr>
              <a:t>LEMUEL RAE A ANTONIO II</a:t>
            </a:r>
            <a:endParaRPr lang="en-PH" sz="1200" b="1">
              <a:latin typeface="Arial Narrow" panose="020B0606020202030204" pitchFamily="34" charset="0"/>
              <a:cs typeface="Arial" panose="020B0604020202020204" pitchFamily="7" charset="0"/>
            </a:endParaRPr>
          </a:p>
          <a:p>
            <a:r>
              <a:rPr lang="en-PH" sz="1200">
                <a:latin typeface="Arial Narrow" panose="020B0606020202030204" pitchFamily="34" charset="0"/>
                <a:cs typeface="Arial" panose="020B0604020202020204" pitchFamily="7" charset="0"/>
              </a:rPr>
              <a:t>MAJ              (OS)              PA</a:t>
            </a:r>
            <a:endParaRPr lang="en-PH" sz="1200">
              <a:latin typeface="Arial Narrow" panose="020B0606020202030204" pitchFamily="34" charset="0"/>
              <a:cs typeface="Arial" panose="020B0604020202020204" pitchFamily="7" charset="0"/>
            </a:endParaRPr>
          </a:p>
          <a:p>
            <a:r>
              <a:rPr lang="en-PH" sz="1200">
                <a:latin typeface="Arial Narrow" panose="020B0606020202030204" pitchFamily="34" charset="0"/>
                <a:cs typeface="Arial" panose="020B0604020202020204" pitchFamily="7" charset="0"/>
              </a:rPr>
              <a:t>Chief, LMB</a:t>
            </a:r>
            <a:endParaRPr lang="en-PH" sz="1200">
              <a:latin typeface="Arial Narrow" panose="020B0606020202030204" pitchFamily="34" charset="0"/>
              <a:cs typeface="Arial" panose="020B0604020202020204" pitchFamily="7" charset="0"/>
            </a:endParaRPr>
          </a:p>
        </xdr:txBody>
      </xdr:sp>
      <xdr:sp>
        <xdr:nvSpPr>
          <xdr:cNvPr id="4" name="TextBox 3"/>
          <xdr:cNvSpPr txBox="1"/>
        </xdr:nvSpPr>
        <xdr:spPr>
          <a:xfrm>
            <a:off x="1852009" y="10687050"/>
            <a:ext cx="1625870" cy="12966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PH" sz="1200">
                <a:latin typeface="Arial Narrow" panose="020B0606020202030204" pitchFamily="34" charset="0"/>
                <a:cs typeface="Arial" panose="020B0604020202020204" pitchFamily="7" charset="0"/>
              </a:rPr>
              <a:t>CERTIFIED BY:</a:t>
            </a:r>
            <a:endParaRPr lang="en-PH" sz="1200">
              <a:latin typeface="Arial Narrow" panose="020B0606020202030204" pitchFamily="34" charset="0"/>
              <a:cs typeface="Arial" panose="020B0604020202020204" pitchFamily="7" charset="0"/>
            </a:endParaRPr>
          </a:p>
          <a:p>
            <a:endParaRPr lang="en-PH" sz="1200">
              <a:latin typeface="Arial Narrow" panose="020B0606020202030204" pitchFamily="34" charset="0"/>
              <a:cs typeface="Arial" panose="020B0604020202020204" pitchFamily="7" charset="0"/>
            </a:endParaRPr>
          </a:p>
          <a:p>
            <a:endParaRPr lang="en-PH" sz="1200">
              <a:latin typeface="Arial Narrow" panose="020B0606020202030204" pitchFamily="34" charset="0"/>
              <a:cs typeface="Arial" panose="020B0604020202020204" pitchFamily="7" charset="0"/>
            </a:endParaRPr>
          </a:p>
          <a:p>
            <a:r>
              <a:rPr lang="en-PH" sz="1100" b="1">
                <a:solidFill>
                  <a:schemeClr val="dk1"/>
                </a:solidFill>
                <a:effectLst/>
                <a:latin typeface="Arial Narrow" panose="020B0606020202030204" pitchFamily="34" charset="0"/>
                <a:ea typeface="+mn-ea"/>
                <a:cs typeface="Arial" panose="020B0604020202020204" pitchFamily="7" charset="0"/>
              </a:rPr>
              <a:t>FERNANDO</a:t>
            </a:r>
            <a:r>
              <a:rPr lang="en-PH" sz="1100" b="1" baseline="0">
                <a:solidFill>
                  <a:schemeClr val="dk1"/>
                </a:solidFill>
                <a:effectLst/>
                <a:latin typeface="Arial Narrow" panose="020B0606020202030204" pitchFamily="34" charset="0"/>
                <a:ea typeface="+mn-ea"/>
                <a:cs typeface="Arial" panose="020B0604020202020204" pitchFamily="7" charset="0"/>
              </a:rPr>
              <a:t> A GUITERING</a:t>
            </a:r>
            <a:endParaRPr lang="en-PH" sz="1200">
              <a:effectLst/>
              <a:latin typeface="Arial Narrow" panose="020B0606020202030204" pitchFamily="34" charset="0"/>
              <a:cs typeface="Arial" panose="020B0604020202020204" pitchFamily="7" charset="0"/>
            </a:endParaRPr>
          </a:p>
          <a:p>
            <a:r>
              <a:rPr lang="en-PH" sz="1200">
                <a:latin typeface="Arial Narrow" panose="020B0606020202030204" pitchFamily="34" charset="0"/>
                <a:cs typeface="Arial" panose="020B0604020202020204" pitchFamily="7" charset="0"/>
              </a:rPr>
              <a:t>MAJ          (OS)           PA</a:t>
            </a:r>
            <a:endParaRPr lang="en-PH" sz="1200">
              <a:latin typeface="Arial Narrow" panose="020B0606020202030204" pitchFamily="34" charset="0"/>
              <a:cs typeface="Arial" panose="020B0604020202020204" pitchFamily="7" charset="0"/>
            </a:endParaRPr>
          </a:p>
          <a:p>
            <a:r>
              <a:rPr lang="en-PH" sz="1200">
                <a:latin typeface="Arial Narrow" panose="020B0606020202030204" pitchFamily="34" charset="0"/>
                <a:cs typeface="Arial" panose="020B0604020202020204" pitchFamily="7" charset="0"/>
              </a:rPr>
              <a:t>Chief, PPB</a:t>
            </a:r>
            <a:endParaRPr lang="en-PH" sz="1200">
              <a:latin typeface="Arial Narrow" panose="020B060602020203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TextBox 4"/>
          <xdr:cNvSpPr txBox="1"/>
        </xdr:nvSpPr>
        <xdr:spPr>
          <a:xfrm>
            <a:off x="3650955" y="10687050"/>
            <a:ext cx="1579930" cy="12800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PH" sz="1200">
                <a:latin typeface="Arial Narrow" panose="020B0606020202030204" pitchFamily="34" charset="0"/>
                <a:cs typeface="Arial" panose="020B0604020202020204" pitchFamily="7" charset="0"/>
              </a:rPr>
              <a:t>APPROVED BY:</a:t>
            </a:r>
            <a:endParaRPr lang="en-PH" sz="1200">
              <a:latin typeface="Arial Narrow" panose="020B0606020202030204" pitchFamily="34" charset="0"/>
              <a:cs typeface="Arial" panose="020B0604020202020204" pitchFamily="7" charset="0"/>
            </a:endParaRPr>
          </a:p>
          <a:p>
            <a:endParaRPr lang="en-PH" sz="1200">
              <a:latin typeface="Arial Narrow" panose="020B0606020202030204" pitchFamily="34" charset="0"/>
              <a:cs typeface="Arial" panose="020B0604020202020204" pitchFamily="7" charset="0"/>
            </a:endParaRPr>
          </a:p>
          <a:p>
            <a:endParaRPr lang="en-PH" sz="1200">
              <a:latin typeface="Arial Narrow" panose="020B0606020202030204" pitchFamily="34" charset="0"/>
              <a:cs typeface="Arial" panose="020B0604020202020204" pitchFamily="7" charset="0"/>
            </a:endParaRPr>
          </a:p>
          <a:p>
            <a:r>
              <a:rPr lang="en-PH" sz="1200" b="1">
                <a:latin typeface="Arial Narrow" panose="020B0606020202030204" pitchFamily="34" charset="0"/>
                <a:cs typeface="Arial" panose="020B0604020202020204" pitchFamily="7" charset="0"/>
              </a:rPr>
              <a:t>PRUDENCIO A IDDOBA</a:t>
            </a:r>
            <a:endParaRPr lang="en-PH" sz="1200" b="1">
              <a:latin typeface="Arial Narrow" panose="020B0606020202030204" pitchFamily="34" charset="0"/>
              <a:cs typeface="Arial" panose="020B0604020202020204" pitchFamily="7" charset="0"/>
            </a:endParaRPr>
          </a:p>
          <a:p>
            <a:r>
              <a:rPr lang="en-PH" sz="1200">
                <a:latin typeface="Arial Narrow" panose="020B0606020202030204" pitchFamily="34" charset="0"/>
                <a:cs typeface="Arial" panose="020B0604020202020204" pitchFamily="7" charset="0"/>
              </a:rPr>
              <a:t>COL      GSC  (OS)</a:t>
            </a:r>
            <a:r>
              <a:rPr lang="en-PH" sz="1200" baseline="0">
                <a:latin typeface="Arial Narrow" panose="020B0606020202030204" pitchFamily="34" charset="0"/>
                <a:cs typeface="Arial" panose="020B0604020202020204" pitchFamily="7" charset="0"/>
              </a:rPr>
              <a:t>     </a:t>
            </a:r>
            <a:r>
              <a:rPr lang="en-PH" sz="1200">
                <a:latin typeface="Arial Narrow" panose="020B0606020202030204" pitchFamily="34" charset="0"/>
                <a:cs typeface="Arial" panose="020B0604020202020204" pitchFamily="7" charset="0"/>
              </a:rPr>
              <a:t>PA</a:t>
            </a:r>
            <a:endParaRPr lang="en-PH" sz="1200">
              <a:latin typeface="Arial Narrow" panose="020B0606020202030204" pitchFamily="34" charset="0"/>
              <a:cs typeface="Arial" panose="020B0604020202020204" pitchFamily="7" charset="0"/>
            </a:endParaRPr>
          </a:p>
          <a:p>
            <a:r>
              <a:rPr lang="en-PH" sz="1200">
                <a:latin typeface="Arial Narrow" panose="020B0606020202030204" pitchFamily="34" charset="0"/>
                <a:cs typeface="Arial" panose="020B0604020202020204" pitchFamily="7" charset="0"/>
              </a:rPr>
              <a:t>AC of</a:t>
            </a:r>
            <a:r>
              <a:rPr lang="en-PH" sz="1200" baseline="0">
                <a:latin typeface="Arial Narrow" panose="020B0606020202030204" pitchFamily="34" charset="0"/>
                <a:cs typeface="Arial" panose="020B0604020202020204" pitchFamily="7" charset="0"/>
              </a:rPr>
              <a:t> S for Logistics, G4</a:t>
            </a:r>
            <a:endParaRPr lang="en-PH" sz="1200">
              <a:latin typeface="Arial Narrow" panose="020B0606020202030204" pitchFamily="34" charset="0"/>
              <a:cs typeface="Arial" panose="020B0604020202020204" pitchFamily="7" charset="0"/>
            </a:endParaRPr>
          </a:p>
        </xdr:txBody>
      </xdr:sp>
    </xdr:grpSp>
    <xdr:clientData/>
  </xdr:twoCellAnchor>
</xdr:wsDr>
</file>

<file path=xl/drawings/drawing3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2690264</xdr:colOff>
      <xdr:row>15</xdr:row>
      <xdr:rowOff>18641</xdr:rowOff>
    </xdr:from>
    <xdr:ext cx="1907897" cy="1181509"/>
    <xdr:sp>
      <xdr:nvSpPr>
        <xdr:cNvPr id="2" name="TextBox 1"/>
        <xdr:cNvSpPr txBox="1"/>
      </xdr:nvSpPr>
      <xdr:spPr>
        <a:xfrm>
          <a:off x="3068955" y="3368040"/>
          <a:ext cx="1908175" cy="1181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Certified Correct by: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latin typeface="Arial Narrow" panose="020B0606020202030204" pitchFamily="34" charset="0"/>
              <a:cs typeface="Arial" panose="020B0604020202020204" pitchFamily="7" charset="0"/>
            </a:rPr>
            <a:t>FERNANDO A GUITERING</a:t>
          </a:r>
          <a:endParaRPr lang="en-US" sz="1200" b="1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MAJ             (OS)            PA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Chief, PPB, OG4, PA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542442" cy="1219200"/>
    <xdr:sp>
      <xdr:nvSpPr>
        <xdr:cNvPr id="3" name="TextBox 2"/>
        <xdr:cNvSpPr txBox="1"/>
      </xdr:nvSpPr>
      <xdr:spPr>
        <a:xfrm>
          <a:off x="379095" y="3349625"/>
          <a:ext cx="2541905" cy="1219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Prepared by: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latin typeface="Arial Narrow" panose="020B0606020202030204" pitchFamily="34" charset="0"/>
              <a:cs typeface="Arial" panose="020B0604020202020204" pitchFamily="7" charset="0"/>
            </a:rPr>
            <a:t>LEMUEL RAE A ANTONIO II</a:t>
          </a:r>
          <a:endParaRPr lang="en-US" sz="1200" b="1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MAJ             (OS)             PA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Chief, LMB, OG4, PA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4</xdr:col>
      <xdr:colOff>351151</xdr:colOff>
      <xdr:row>15</xdr:row>
      <xdr:rowOff>16226</xdr:rowOff>
    </xdr:from>
    <xdr:ext cx="1877680" cy="1168049"/>
    <xdr:sp>
      <xdr:nvSpPr>
        <xdr:cNvPr id="4" name="TextBox 3"/>
        <xdr:cNvSpPr txBox="1"/>
      </xdr:nvSpPr>
      <xdr:spPr>
        <a:xfrm>
          <a:off x="5967730" y="3365500"/>
          <a:ext cx="1877695" cy="1168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Noted by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latin typeface="Arial Narrow" panose="020B0606020202030204" pitchFamily="34" charset="0"/>
              <a:cs typeface="Arial" panose="020B0604020202020204" pitchFamily="7" charset="0"/>
            </a:rPr>
            <a:t>PRUDENCIO A IDDOBA</a:t>
          </a:r>
          <a:endParaRPr lang="en-US" sz="1200" b="1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Colonel  GSC   (OS)  PA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AC of S for Logistics, G4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1806051</xdr:colOff>
      <xdr:row>14</xdr:row>
      <xdr:rowOff>42454</xdr:rowOff>
    </xdr:from>
    <xdr:ext cx="1907897" cy="1041809"/>
    <xdr:sp>
      <xdr:nvSpPr>
        <xdr:cNvPr id="2" name="TextBox 1"/>
        <xdr:cNvSpPr txBox="1"/>
      </xdr:nvSpPr>
      <xdr:spPr>
        <a:xfrm>
          <a:off x="2105025" y="2755265"/>
          <a:ext cx="1907540" cy="1042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Certified Correct by: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latin typeface="Arial Narrow" panose="020B0606020202030204" pitchFamily="34" charset="0"/>
              <a:cs typeface="Arial" panose="020B0604020202020204" pitchFamily="7" charset="0"/>
            </a:rPr>
            <a:t>FERNANDO A GUITERING</a:t>
          </a:r>
          <a:endParaRPr lang="en-US" sz="1200" b="1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MAJ             (OS)           PA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Chief, PPB, OG4, PA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0</xdr:col>
      <xdr:colOff>11931</xdr:colOff>
      <xdr:row>14</xdr:row>
      <xdr:rowOff>47625</xdr:rowOff>
    </xdr:from>
    <xdr:ext cx="2542442" cy="1047750"/>
    <xdr:sp>
      <xdr:nvSpPr>
        <xdr:cNvPr id="3" name="TextBox 2"/>
        <xdr:cNvSpPr txBox="1"/>
      </xdr:nvSpPr>
      <xdr:spPr>
        <a:xfrm>
          <a:off x="11430" y="2760980"/>
          <a:ext cx="2542540" cy="1047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Prepared by: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latin typeface="Arial Narrow" panose="020B0606020202030204" pitchFamily="34" charset="0"/>
              <a:cs typeface="Arial" panose="020B0604020202020204" pitchFamily="7" charset="0"/>
            </a:rPr>
            <a:t>LEMUEL RAE A ANTONIO II</a:t>
          </a:r>
          <a:endParaRPr lang="en-US" sz="1200" b="1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MAJ             (OS)             PA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Chief, FPB, OG4, PA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3</xdr:col>
      <xdr:colOff>431345</xdr:colOff>
      <xdr:row>14</xdr:row>
      <xdr:rowOff>47976</xdr:rowOff>
    </xdr:from>
    <xdr:ext cx="1877680" cy="1025174"/>
    <xdr:sp>
      <xdr:nvSpPr>
        <xdr:cNvPr id="4" name="TextBox 3"/>
        <xdr:cNvSpPr txBox="1"/>
      </xdr:nvSpPr>
      <xdr:spPr>
        <a:xfrm>
          <a:off x="4302125" y="2760980"/>
          <a:ext cx="1877695" cy="1025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Noted by: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latin typeface="Arial Narrow" panose="020B0606020202030204" pitchFamily="34" charset="0"/>
              <a:cs typeface="Arial" panose="020B0604020202020204" pitchFamily="7" charset="0"/>
            </a:rPr>
            <a:t>PRUDENCIO A IDDOBA</a:t>
          </a:r>
          <a:endParaRPr lang="en-US" sz="1200" b="1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Colonel  GSC   (OS)  PA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AC of S for Logistics, G4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293595</xdr:colOff>
      <xdr:row>13</xdr:row>
      <xdr:rowOff>184314</xdr:rowOff>
    </xdr:from>
    <xdr:ext cx="1877680" cy="1164874"/>
    <xdr:sp>
      <xdr:nvSpPr>
        <xdr:cNvPr id="2" name="TextBox 1"/>
        <xdr:cNvSpPr txBox="1"/>
      </xdr:nvSpPr>
      <xdr:spPr>
        <a:xfrm>
          <a:off x="5112385" y="2743200"/>
          <a:ext cx="1877695" cy="1164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Noted by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latin typeface="Arial Narrow" panose="020B0606020202030204" pitchFamily="34" charset="0"/>
              <a:cs typeface="Arial" panose="020B0604020202020204" pitchFamily="7" charset="0"/>
            </a:rPr>
            <a:t>PRUDENCIO    A    IDDOBA</a:t>
          </a:r>
          <a:endParaRPr lang="en-US" sz="1200" b="1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Colonel    GSC     (OS)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AC of S for Logistics, G4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0</xdr:col>
      <xdr:colOff>0</xdr:colOff>
      <xdr:row>13</xdr:row>
      <xdr:rowOff>200227</xdr:rowOff>
    </xdr:from>
    <xdr:ext cx="2542442" cy="1219200"/>
    <xdr:sp>
      <xdr:nvSpPr>
        <xdr:cNvPr id="3" name="TextBox 2"/>
        <xdr:cNvSpPr txBox="1"/>
      </xdr:nvSpPr>
      <xdr:spPr>
        <a:xfrm>
          <a:off x="0" y="2755900"/>
          <a:ext cx="2541905" cy="1219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Prepared by: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DOMINIQUE B OLAIVAR</a:t>
          </a:r>
          <a:endParaRPr lang="en-PH" sz="1200" b="1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MAJ              (OS)    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Chief,    LMB,     OG4,   PA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twoCellAnchor>
    <xdr:from>
      <xdr:col>0</xdr:col>
      <xdr:colOff>2482467</xdr:colOff>
      <xdr:row>13</xdr:row>
      <xdr:rowOff>171967</xdr:rowOff>
    </xdr:from>
    <xdr:to>
      <xdr:col>1</xdr:col>
      <xdr:colOff>446938</xdr:colOff>
      <xdr:row>21</xdr:row>
      <xdr:rowOff>113351</xdr:rowOff>
    </xdr:to>
    <xdr:sp>
      <xdr:nvSpPr>
        <xdr:cNvPr id="4" name="TextBox 3"/>
        <xdr:cNvSpPr txBox="1"/>
      </xdr:nvSpPr>
      <xdr:spPr>
        <a:xfrm>
          <a:off x="2482215" y="2730500"/>
          <a:ext cx="1995170" cy="151638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7" charset="0"/>
              <a:ea typeface="+mn-ea"/>
              <a:cs typeface="Arial" panose="020B0604020202020204" pitchFamily="7" charset="0"/>
            </a:rPr>
            <a:t> </a:t>
          </a: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Certified by :  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FERNANDO A GUITERING</a:t>
          </a:r>
          <a:endParaRPr kumimoji="0" lang="en-PH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MAJ             (OS)          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Chief, PPB, OG4,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719418</xdr:colOff>
      <xdr:row>83</xdr:row>
      <xdr:rowOff>184314</xdr:rowOff>
    </xdr:from>
    <xdr:ext cx="1877680" cy="1164874"/>
    <xdr:sp>
      <xdr:nvSpPr>
        <xdr:cNvPr id="2" name="TextBox 1"/>
        <xdr:cNvSpPr txBox="1"/>
      </xdr:nvSpPr>
      <xdr:spPr>
        <a:xfrm>
          <a:off x="5308600" y="16719550"/>
          <a:ext cx="1877695" cy="1164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Noted by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latin typeface="Arial Narrow" panose="020B0606020202030204" pitchFamily="34" charset="0"/>
              <a:cs typeface="Arial" panose="020B0604020202020204" pitchFamily="7" charset="0"/>
            </a:rPr>
            <a:t>PRUDENCIO    A    IDDOBA</a:t>
          </a:r>
          <a:endParaRPr lang="en-US" sz="1200" b="1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Colonel    GSC     (OS)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AC of S for Logistics, G4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0</xdr:col>
      <xdr:colOff>0</xdr:colOff>
      <xdr:row>83</xdr:row>
      <xdr:rowOff>200227</xdr:rowOff>
    </xdr:from>
    <xdr:ext cx="2542442" cy="1219200"/>
    <xdr:sp>
      <xdr:nvSpPr>
        <xdr:cNvPr id="3" name="TextBox 2"/>
        <xdr:cNvSpPr txBox="1"/>
      </xdr:nvSpPr>
      <xdr:spPr>
        <a:xfrm>
          <a:off x="0" y="16732250"/>
          <a:ext cx="2541905" cy="1219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Prepared by: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DOMINIQUE B OLAIVAR</a:t>
          </a:r>
          <a:endParaRPr lang="en-PH" sz="1200" b="1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MAJ              (OS)    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Chief,    LMB,     OG4,   PA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twoCellAnchor>
    <xdr:from>
      <xdr:col>0</xdr:col>
      <xdr:colOff>2482467</xdr:colOff>
      <xdr:row>83</xdr:row>
      <xdr:rowOff>171967</xdr:rowOff>
    </xdr:from>
    <xdr:to>
      <xdr:col>1</xdr:col>
      <xdr:colOff>446938</xdr:colOff>
      <xdr:row>91</xdr:row>
      <xdr:rowOff>113351</xdr:rowOff>
    </xdr:to>
    <xdr:sp>
      <xdr:nvSpPr>
        <xdr:cNvPr id="4" name="TextBox 3"/>
        <xdr:cNvSpPr txBox="1"/>
      </xdr:nvSpPr>
      <xdr:spPr>
        <a:xfrm>
          <a:off x="2482215" y="16706850"/>
          <a:ext cx="2553970" cy="151638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7" charset="0"/>
              <a:ea typeface="+mn-ea"/>
              <a:cs typeface="Arial" panose="020B0604020202020204" pitchFamily="7" charset="0"/>
            </a:rPr>
            <a:t> </a:t>
          </a: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Certified by :  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FERNANDO A GUITERING</a:t>
          </a:r>
          <a:endParaRPr kumimoji="0" lang="en-PH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MAJ             (OS)          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Chief, PPB, OG4,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293595</xdr:colOff>
      <xdr:row>11</xdr:row>
      <xdr:rowOff>184314</xdr:rowOff>
    </xdr:from>
    <xdr:ext cx="1877680" cy="1164874"/>
    <xdr:sp>
      <xdr:nvSpPr>
        <xdr:cNvPr id="2" name="TextBox 1"/>
        <xdr:cNvSpPr txBox="1"/>
      </xdr:nvSpPr>
      <xdr:spPr>
        <a:xfrm>
          <a:off x="5112385" y="2349500"/>
          <a:ext cx="1877695" cy="1164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Noted by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latin typeface="Arial Narrow" panose="020B0606020202030204" pitchFamily="34" charset="0"/>
              <a:cs typeface="Arial" panose="020B0604020202020204" pitchFamily="7" charset="0"/>
            </a:rPr>
            <a:t>PRUDENCIO    A    IDDOBA</a:t>
          </a:r>
          <a:endParaRPr lang="en-US" sz="1200" b="1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Colonel    GSC     (OS)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AC of S for Logistics, G4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0</xdr:col>
      <xdr:colOff>0</xdr:colOff>
      <xdr:row>11</xdr:row>
      <xdr:rowOff>200227</xdr:rowOff>
    </xdr:from>
    <xdr:ext cx="2542442" cy="1219200"/>
    <xdr:sp>
      <xdr:nvSpPr>
        <xdr:cNvPr id="3" name="TextBox 2"/>
        <xdr:cNvSpPr txBox="1"/>
      </xdr:nvSpPr>
      <xdr:spPr>
        <a:xfrm>
          <a:off x="0" y="2362200"/>
          <a:ext cx="2541905" cy="1219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Prepared by: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DOMINIQUE B OLAIVAR</a:t>
          </a:r>
          <a:endParaRPr lang="en-PH" sz="1200" b="1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MAJ              (OS)    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Chief,    LMB,     OG4,   PA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twoCellAnchor>
    <xdr:from>
      <xdr:col>0</xdr:col>
      <xdr:colOff>2482467</xdr:colOff>
      <xdr:row>11</xdr:row>
      <xdr:rowOff>171967</xdr:rowOff>
    </xdr:from>
    <xdr:to>
      <xdr:col>1</xdr:col>
      <xdr:colOff>446938</xdr:colOff>
      <xdr:row>19</xdr:row>
      <xdr:rowOff>113351</xdr:rowOff>
    </xdr:to>
    <xdr:sp>
      <xdr:nvSpPr>
        <xdr:cNvPr id="4" name="TextBox 3"/>
        <xdr:cNvSpPr txBox="1"/>
      </xdr:nvSpPr>
      <xdr:spPr>
        <a:xfrm>
          <a:off x="2482215" y="2336800"/>
          <a:ext cx="1995170" cy="151638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7" charset="0"/>
              <a:ea typeface="+mn-ea"/>
              <a:cs typeface="Arial" panose="020B0604020202020204" pitchFamily="7" charset="0"/>
            </a:rPr>
            <a:t> </a:t>
          </a: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Certified by :  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FERNANDO A GUITERING</a:t>
          </a:r>
          <a:endParaRPr kumimoji="0" lang="en-PH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MAJ             (OS)          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Chief, PPB, OG4,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0</xdr:colOff>
      <xdr:row>12</xdr:row>
      <xdr:rowOff>51289</xdr:rowOff>
    </xdr:from>
    <xdr:to>
      <xdr:col>5</xdr:col>
      <xdr:colOff>16852</xdr:colOff>
      <xdr:row>18</xdr:row>
      <xdr:rowOff>0</xdr:rowOff>
    </xdr:to>
    <xdr:pic>
      <xdr:nvPicPr>
        <xdr:cNvPr id="5" name="Picture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3000"/>
          <a:ext cx="7388860" cy="11303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293595</xdr:colOff>
      <xdr:row>11</xdr:row>
      <xdr:rowOff>184314</xdr:rowOff>
    </xdr:from>
    <xdr:ext cx="1877680" cy="1164874"/>
    <xdr:sp>
      <xdr:nvSpPr>
        <xdr:cNvPr id="2" name="TextBox 1"/>
        <xdr:cNvSpPr txBox="1"/>
      </xdr:nvSpPr>
      <xdr:spPr>
        <a:xfrm>
          <a:off x="5112385" y="2349500"/>
          <a:ext cx="1877695" cy="1164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Noted by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latin typeface="Arial Narrow" panose="020B0606020202030204" pitchFamily="34" charset="0"/>
              <a:cs typeface="Arial" panose="020B0604020202020204" pitchFamily="7" charset="0"/>
            </a:rPr>
            <a:t>PRUDENCIO    A    IDDOBA</a:t>
          </a:r>
          <a:endParaRPr lang="en-US" sz="1200" b="1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Colonel    GSC     (OS)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AC of S for Logistics, G4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0</xdr:col>
      <xdr:colOff>0</xdr:colOff>
      <xdr:row>11</xdr:row>
      <xdr:rowOff>200227</xdr:rowOff>
    </xdr:from>
    <xdr:ext cx="2542442" cy="1219200"/>
    <xdr:sp>
      <xdr:nvSpPr>
        <xdr:cNvPr id="3" name="TextBox 2"/>
        <xdr:cNvSpPr txBox="1"/>
      </xdr:nvSpPr>
      <xdr:spPr>
        <a:xfrm>
          <a:off x="0" y="2362200"/>
          <a:ext cx="2541905" cy="1219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Prepared by: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DOMINIQUE B OLAIVAR</a:t>
          </a:r>
          <a:endParaRPr lang="en-PH" sz="1200" b="1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MAJ              (OS)    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Chief,    LMB,     OG4,   PA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twoCellAnchor>
    <xdr:from>
      <xdr:col>0</xdr:col>
      <xdr:colOff>2482467</xdr:colOff>
      <xdr:row>11</xdr:row>
      <xdr:rowOff>171967</xdr:rowOff>
    </xdr:from>
    <xdr:to>
      <xdr:col>1</xdr:col>
      <xdr:colOff>446938</xdr:colOff>
      <xdr:row>19</xdr:row>
      <xdr:rowOff>113351</xdr:rowOff>
    </xdr:to>
    <xdr:sp>
      <xdr:nvSpPr>
        <xdr:cNvPr id="4" name="TextBox 3"/>
        <xdr:cNvSpPr txBox="1"/>
      </xdr:nvSpPr>
      <xdr:spPr>
        <a:xfrm>
          <a:off x="2482215" y="2336800"/>
          <a:ext cx="1995170" cy="151638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7" charset="0"/>
              <a:ea typeface="+mn-ea"/>
              <a:cs typeface="Arial" panose="020B0604020202020204" pitchFamily="7" charset="0"/>
            </a:rPr>
            <a:t> </a:t>
          </a: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Certified by :  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FERNANDO A GUITERING</a:t>
          </a:r>
          <a:endParaRPr kumimoji="0" lang="en-PH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MAJ             (OS)          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Chief, PPB, OG4,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0</xdr:colOff>
      <xdr:row>12</xdr:row>
      <xdr:rowOff>47625</xdr:rowOff>
    </xdr:from>
    <xdr:to>
      <xdr:col>5</xdr:col>
      <xdr:colOff>76200</xdr:colOff>
      <xdr:row>17</xdr:row>
      <xdr:rowOff>183111</xdr:rowOff>
    </xdr:to>
    <xdr:pic>
      <xdr:nvPicPr>
        <xdr:cNvPr id="5" name="Picture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09825"/>
          <a:ext cx="7388860" cy="111950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928971</xdr:colOff>
      <xdr:row>92</xdr:row>
      <xdr:rowOff>158582</xdr:rowOff>
    </xdr:from>
    <xdr:to>
      <xdr:col>2</xdr:col>
      <xdr:colOff>3333193</xdr:colOff>
      <xdr:row>102</xdr:row>
      <xdr:rowOff>16436</xdr:rowOff>
    </xdr:to>
    <xdr:sp>
      <xdr:nvSpPr>
        <xdr:cNvPr id="2" name="TextBox 1"/>
        <xdr:cNvSpPr txBox="1"/>
      </xdr:nvSpPr>
      <xdr:spPr>
        <a:xfrm>
          <a:off x="4650105" y="28748990"/>
          <a:ext cx="2404745" cy="1826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PH" sz="1200">
              <a:latin typeface="Arial" panose="020B0604020202020204" pitchFamily="7" charset="0"/>
              <a:cs typeface="Arial" panose="020B0604020202020204" pitchFamily="7" charset="0"/>
            </a:rPr>
            <a:t> CERTIFIED  BY:  </a:t>
          </a:r>
          <a:endParaRPr lang="en-PH" sz="1200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PH" sz="1200" b="0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PH" sz="1200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PH" sz="1200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PH" sz="1200"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PH" sz="1200" b="1">
              <a:latin typeface="Arial" panose="020B0604020202020204" pitchFamily="7" charset="0"/>
              <a:cs typeface="Arial" panose="020B0604020202020204" pitchFamily="7" charset="0"/>
            </a:rPr>
            <a:t>FERNANDO</a:t>
          </a:r>
          <a:r>
            <a:rPr lang="en-PH" sz="1200" b="1" baseline="0">
              <a:latin typeface="Arial" panose="020B0604020202020204" pitchFamily="7" charset="0"/>
              <a:cs typeface="Arial" panose="020B0604020202020204" pitchFamily="7" charset="0"/>
            </a:rPr>
            <a:t> A GUITERING</a:t>
          </a:r>
          <a:endParaRPr lang="en-PH" sz="1200" b="1"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PH" sz="1200">
              <a:latin typeface="Arial" panose="020B0604020202020204" pitchFamily="7" charset="0"/>
              <a:cs typeface="Arial" panose="020B0604020202020204" pitchFamily="7" charset="0"/>
            </a:rPr>
            <a:t>MAJ             (OS)           PA</a:t>
          </a:r>
          <a:endParaRPr lang="en-PH" sz="1200"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PH" sz="1200">
              <a:latin typeface="Arial" panose="020B0604020202020204" pitchFamily="7" charset="0"/>
              <a:cs typeface="Arial" panose="020B0604020202020204" pitchFamily="7" charset="0"/>
            </a:rPr>
            <a:t>Chief, PPB</a:t>
          </a:r>
          <a:endParaRPr lang="en-PH" sz="1200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4</xdr:col>
      <xdr:colOff>466725</xdr:colOff>
      <xdr:row>92</xdr:row>
      <xdr:rowOff>192434</xdr:rowOff>
    </xdr:from>
    <xdr:to>
      <xdr:col>6</xdr:col>
      <xdr:colOff>0</xdr:colOff>
      <xdr:row>101</xdr:row>
      <xdr:rowOff>111253</xdr:rowOff>
    </xdr:to>
    <xdr:sp>
      <xdr:nvSpPr>
        <xdr:cNvPr id="3" name="TextBox 2"/>
        <xdr:cNvSpPr txBox="1"/>
      </xdr:nvSpPr>
      <xdr:spPr>
        <a:xfrm>
          <a:off x="9387205" y="28783280"/>
          <a:ext cx="2416175" cy="1690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PH" sz="1200">
              <a:latin typeface="Arial" panose="020B0604020202020204" pitchFamily="7" charset="0"/>
              <a:cs typeface="Arial" panose="020B0604020202020204" pitchFamily="7" charset="0"/>
            </a:rPr>
            <a:t> APPROVED BY:    </a:t>
          </a:r>
          <a:endParaRPr lang="en-PH" sz="1200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PH" sz="1200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PH" sz="1200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PH" sz="1200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PH" sz="1200">
            <a:latin typeface="Arial" panose="020B0604020202020204" pitchFamily="7" charset="0"/>
            <a:cs typeface="Arial" panose="020B0604020202020204" pitchFamily="7" charset="0"/>
          </a:endParaRPr>
        </a:p>
        <a:p>
          <a:pPr algn="l"/>
          <a:r>
            <a:rPr lang="en-PH" sz="1200" b="1">
              <a:latin typeface="Arial" panose="020B0604020202020204" pitchFamily="7" charset="0"/>
              <a:cs typeface="Arial" panose="020B0604020202020204" pitchFamily="7" charset="0"/>
            </a:rPr>
            <a:t>PRUDENCIO A IDDOBA</a:t>
          </a:r>
          <a:endParaRPr lang="en-PH" sz="1200" b="1">
            <a:latin typeface="Arial" panose="020B0604020202020204" pitchFamily="7" charset="0"/>
            <a:cs typeface="Arial" panose="020B0604020202020204" pitchFamily="7" charset="0"/>
          </a:endParaRPr>
        </a:p>
        <a:p>
          <a:pPr algn="l"/>
          <a:r>
            <a:rPr lang="en-PH" sz="1200">
              <a:latin typeface="Arial" panose="020B0604020202020204" pitchFamily="7" charset="0"/>
              <a:cs typeface="Arial" panose="020B0604020202020204" pitchFamily="7" charset="0"/>
            </a:rPr>
            <a:t>Colonel   GSC   (OS)  PA</a:t>
          </a:r>
          <a:endParaRPr lang="en-PH" sz="1200">
            <a:latin typeface="Arial" panose="020B0604020202020204" pitchFamily="7" charset="0"/>
            <a:cs typeface="Arial" panose="020B0604020202020204" pitchFamily="7" charset="0"/>
          </a:endParaRPr>
        </a:p>
        <a:p>
          <a:pPr algn="l"/>
          <a:r>
            <a:rPr lang="en-PH" sz="1200">
              <a:latin typeface="Arial" panose="020B0604020202020204" pitchFamily="7" charset="0"/>
              <a:cs typeface="Arial" panose="020B0604020202020204" pitchFamily="7" charset="0"/>
            </a:rPr>
            <a:t>AC of S for   Logistics, G4</a:t>
          </a:r>
          <a:endParaRPr lang="en-PH" sz="1200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0</xdr:colOff>
      <xdr:row>92</xdr:row>
      <xdr:rowOff>180976</xdr:rowOff>
    </xdr:from>
    <xdr:to>
      <xdr:col>1</xdr:col>
      <xdr:colOff>876300</xdr:colOff>
      <xdr:row>103</xdr:row>
      <xdr:rowOff>31600</xdr:rowOff>
    </xdr:to>
    <xdr:sp>
      <xdr:nvSpPr>
        <xdr:cNvPr id="4" name="TextBox 3"/>
        <xdr:cNvSpPr txBox="1"/>
      </xdr:nvSpPr>
      <xdr:spPr>
        <a:xfrm>
          <a:off x="0" y="28771850"/>
          <a:ext cx="2622550" cy="20154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PH" sz="1200">
              <a:latin typeface="Arial" panose="020B0604020202020204" pitchFamily="7" charset="0"/>
              <a:cs typeface="Arial" panose="020B0604020202020204" pitchFamily="7" charset="0"/>
            </a:rPr>
            <a:t>PREPARED BY:</a:t>
          </a:r>
          <a:endParaRPr lang="en-PH" sz="1200">
            <a:latin typeface="Arial" panose="020B0604020202020204" pitchFamily="7" charset="0"/>
            <a:cs typeface="Arial" panose="020B0604020202020204" pitchFamily="7" charset="0"/>
          </a:endParaRPr>
        </a:p>
        <a:p>
          <a:pPr lvl="1"/>
          <a:endParaRPr lang="en-PH" sz="1200">
            <a:latin typeface="Arial" panose="020B0604020202020204" pitchFamily="7" charset="0"/>
            <a:cs typeface="Arial" panose="020B0604020202020204" pitchFamily="7" charset="0"/>
          </a:endParaRPr>
        </a:p>
        <a:p>
          <a:pPr lvl="1"/>
          <a:endParaRPr lang="en-PH" sz="1200">
            <a:latin typeface="Arial" panose="020B0604020202020204" pitchFamily="7" charset="0"/>
            <a:cs typeface="Arial" panose="020B0604020202020204" pitchFamily="7" charset="0"/>
          </a:endParaRPr>
        </a:p>
        <a:p>
          <a:pPr lvl="1"/>
          <a:endParaRPr lang="en-PH" sz="1200">
            <a:latin typeface="Arial" panose="020B0604020202020204" pitchFamily="7" charset="0"/>
            <a:cs typeface="Arial" panose="020B0604020202020204" pitchFamily="7" charset="0"/>
          </a:endParaRPr>
        </a:p>
        <a:p>
          <a:pPr lvl="1"/>
          <a:endParaRPr lang="en-PH" sz="1200"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PH" sz="1200" b="1">
              <a:latin typeface="Arial" panose="020B0604020202020204" pitchFamily="7" charset="0"/>
              <a:cs typeface="Arial" panose="020B0604020202020204" pitchFamily="7" charset="0"/>
            </a:rPr>
            <a:t>RAPHY R MENOR</a:t>
          </a:r>
          <a:endParaRPr lang="en-PH" sz="1200" b="1"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PH" sz="1200">
              <a:latin typeface="Arial" panose="020B0604020202020204" pitchFamily="7" charset="0"/>
              <a:cs typeface="Arial" panose="020B0604020202020204" pitchFamily="7" charset="0"/>
            </a:rPr>
            <a:t>MAJ     (CE)      PA</a:t>
          </a:r>
          <a:endParaRPr lang="en-PH" sz="1200"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PH" sz="1200">
              <a:latin typeface="Arial" panose="020B0604020202020204" pitchFamily="7" charset="0"/>
              <a:cs typeface="Arial" panose="020B0604020202020204" pitchFamily="7" charset="0"/>
            </a:rPr>
            <a:t>Chief, Engineering</a:t>
          </a:r>
          <a:r>
            <a:rPr lang="en-PH" sz="1200" baseline="0">
              <a:latin typeface="Arial" panose="020B0604020202020204" pitchFamily="7" charset="0"/>
              <a:cs typeface="Arial" panose="020B0604020202020204" pitchFamily="7" charset="0"/>
            </a:rPr>
            <a:t> Branch</a:t>
          </a:r>
          <a:r>
            <a:rPr lang="en-PH" sz="1200">
              <a:latin typeface="Arial" panose="020B0604020202020204" pitchFamily="7" charset="0"/>
              <a:cs typeface="Arial" panose="020B0604020202020204" pitchFamily="7" charset="0"/>
            </a:rPr>
            <a:t>                      </a:t>
          </a:r>
          <a:endParaRPr lang="en-PH" sz="1200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313765</xdr:colOff>
      <xdr:row>96</xdr:row>
      <xdr:rowOff>44824</xdr:rowOff>
    </xdr:from>
    <xdr:to>
      <xdr:col>0</xdr:col>
      <xdr:colOff>1232647</xdr:colOff>
      <xdr:row>100</xdr:row>
      <xdr:rowOff>67237</xdr:rowOff>
    </xdr:to>
    <xdr:pic>
      <xdr:nvPicPr>
        <xdr:cNvPr id="5" name="Picture 4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44" t="40558" r="65202" b="35432"/>
        <a:stretch>
          <a:fillRect/>
        </a:stretch>
      </xdr:blipFill>
      <xdr:spPr>
        <a:xfrm>
          <a:off x="313690" y="29422725"/>
          <a:ext cx="918845" cy="809625"/>
        </a:xfrm>
        <a:prstGeom prst="rect">
          <a:avLst/>
        </a:prstGeom>
      </xdr:spPr>
    </xdr:pic>
    <xdr:clientData/>
  </xdr:twoCellAnchor>
  <xdr:twoCellAnchor editAs="oneCell">
    <xdr:from>
      <xdr:col>2</xdr:col>
      <xdr:colOff>1064559</xdr:colOff>
      <xdr:row>94</xdr:row>
      <xdr:rowOff>44824</xdr:rowOff>
    </xdr:from>
    <xdr:to>
      <xdr:col>2</xdr:col>
      <xdr:colOff>2681462</xdr:colOff>
      <xdr:row>99</xdr:row>
      <xdr:rowOff>71278</xdr:rowOff>
    </xdr:to>
    <xdr:pic>
      <xdr:nvPicPr>
        <xdr:cNvPr id="6" name="Picture 5"/>
        <xdr:cNvPicPr>
          <a:picLocks noChangeAspect="1"/>
        </xdr:cNvPicPr>
      </xdr:nvPicPr>
      <xdr:blipFill>
        <a:blip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-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5995" y="29029025"/>
          <a:ext cx="1616710" cy="1010920"/>
        </a:xfrm>
        <a:prstGeom prst="rect">
          <a:avLst/>
        </a:prstGeom>
      </xdr:spPr>
    </xdr:pic>
    <xdr:clientData/>
  </xdr:twoCellAnchor>
  <xdr:twoCellAnchor editAs="oneCell">
    <xdr:from>
      <xdr:col>4</xdr:col>
      <xdr:colOff>224118</xdr:colOff>
      <xdr:row>94</xdr:row>
      <xdr:rowOff>174811</xdr:rowOff>
    </xdr:from>
    <xdr:to>
      <xdr:col>5</xdr:col>
      <xdr:colOff>1266265</xdr:colOff>
      <xdr:row>99</xdr:row>
      <xdr:rowOff>44822</xdr:rowOff>
    </xdr:to>
    <xdr:pic>
      <xdr:nvPicPr>
        <xdr:cNvPr id="7" name="Picture 6"/>
        <xdr:cNvPicPr>
          <a:picLocks noChangeAspect="1"/>
        </xdr:cNvPicPr>
      </xdr:nvPicPr>
      <xdr:blipFill>
        <a:blip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79" t="9883" r="12176" b="56575"/>
        <a:stretch>
          <a:fillRect/>
        </a:stretch>
      </xdr:blipFill>
      <xdr:spPr>
        <a:xfrm>
          <a:off x="9144000" y="29159200"/>
          <a:ext cx="2169795" cy="8540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293595</xdr:colOff>
      <xdr:row>11</xdr:row>
      <xdr:rowOff>184314</xdr:rowOff>
    </xdr:from>
    <xdr:ext cx="1877680" cy="1164874"/>
    <xdr:sp>
      <xdr:nvSpPr>
        <xdr:cNvPr id="2" name="TextBox 1"/>
        <xdr:cNvSpPr txBox="1"/>
      </xdr:nvSpPr>
      <xdr:spPr>
        <a:xfrm>
          <a:off x="5112385" y="2349500"/>
          <a:ext cx="1877695" cy="1164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Noted by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latin typeface="Arial Narrow" panose="020B0606020202030204" pitchFamily="34" charset="0"/>
              <a:cs typeface="Arial" panose="020B0604020202020204" pitchFamily="7" charset="0"/>
            </a:rPr>
            <a:t>PRUDENCIO    A    IDDOBA</a:t>
          </a:r>
          <a:endParaRPr lang="en-US" sz="1200" b="1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Colonel    GSC     (OS)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AC of S for Logistics, G4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0</xdr:col>
      <xdr:colOff>0</xdr:colOff>
      <xdr:row>11</xdr:row>
      <xdr:rowOff>200227</xdr:rowOff>
    </xdr:from>
    <xdr:ext cx="2542442" cy="1219200"/>
    <xdr:sp>
      <xdr:nvSpPr>
        <xdr:cNvPr id="3" name="TextBox 2"/>
        <xdr:cNvSpPr txBox="1"/>
      </xdr:nvSpPr>
      <xdr:spPr>
        <a:xfrm>
          <a:off x="0" y="2362200"/>
          <a:ext cx="2541905" cy="1219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Prepared by:</a:t>
          </a:r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endParaRPr lang="en-US" sz="1200" baseline="0">
            <a:latin typeface="Arial Narrow" panose="020B0606020202030204" pitchFamily="34" charset="0"/>
            <a:cs typeface="Arial" panose="020B0604020202020204" pitchFamily="7" charset="0"/>
          </a:endParaRPr>
        </a:p>
        <a:p>
          <a:r>
            <a:rPr lang="en-US" sz="1200" b="1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DOMINIQUE B OLAIVAR</a:t>
          </a:r>
          <a:endParaRPr lang="en-PH" sz="1200" b="1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MAJ              (OS)         PA</a:t>
          </a:r>
          <a:endParaRPr lang="en-PH" sz="1200">
            <a:effectLst/>
            <a:latin typeface="Arial Narrow" panose="020B0606020202030204" pitchFamily="34" charset="0"/>
          </a:endParaRPr>
        </a:p>
        <a:p>
          <a:r>
            <a:rPr lang="en-US" sz="1200" baseline="0">
              <a:latin typeface="Arial Narrow" panose="020B0606020202030204" pitchFamily="34" charset="0"/>
              <a:cs typeface="Arial" panose="020B0604020202020204" pitchFamily="7" charset="0"/>
            </a:rPr>
            <a:t>Chief,    LMB,     OG4,   PA</a:t>
          </a:r>
          <a:endParaRPr lang="en-US" sz="1200">
            <a:latin typeface="Arial Narrow" panose="020B0606020202030204" pitchFamily="34" charset="0"/>
            <a:cs typeface="Arial" panose="020B0604020202020204" pitchFamily="7" charset="0"/>
          </a:endParaRPr>
        </a:p>
      </xdr:txBody>
    </xdr:sp>
    <xdr:clientData/>
  </xdr:oneCellAnchor>
  <xdr:twoCellAnchor>
    <xdr:from>
      <xdr:col>0</xdr:col>
      <xdr:colOff>2482467</xdr:colOff>
      <xdr:row>11</xdr:row>
      <xdr:rowOff>171967</xdr:rowOff>
    </xdr:from>
    <xdr:to>
      <xdr:col>1</xdr:col>
      <xdr:colOff>446938</xdr:colOff>
      <xdr:row>19</xdr:row>
      <xdr:rowOff>113351</xdr:rowOff>
    </xdr:to>
    <xdr:sp>
      <xdr:nvSpPr>
        <xdr:cNvPr id="4" name="TextBox 3"/>
        <xdr:cNvSpPr txBox="1"/>
      </xdr:nvSpPr>
      <xdr:spPr>
        <a:xfrm>
          <a:off x="2482215" y="2336800"/>
          <a:ext cx="1995170" cy="151638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7" charset="0"/>
              <a:ea typeface="+mn-ea"/>
              <a:cs typeface="Arial" panose="020B0604020202020204" pitchFamily="7" charset="0"/>
            </a:rPr>
            <a:t> </a:t>
          </a: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Certified by :  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FERNANDO A GUITERING</a:t>
          </a:r>
          <a:endParaRPr kumimoji="0" lang="en-PH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MAJ             (OS)          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PH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7" charset="0"/>
            </a:rPr>
            <a:t>Chief, PPB, OG4, PA</a:t>
          </a:r>
          <a:endParaRPr kumimoji="0" lang="en-PH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7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00.191\LMB%20Files%202022\Users\042\Desktop\HPA%20FY%202023%20APB,%20APP,%20PPMP%20&amp;%20GPB%20%20dtd%2024-25%20Mar%2022\WS#1%20&amp;%20WS#2%20(202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00.184\2022%20Firepower%20Files\Users\042\Desktop\HPA%20FY%202023%20APB,%20APP,%20PPMP%20&amp;%20GPB%20%20dtd%2024-25%20Mar%2022\WS#1%20&amp;%20WS#2%20(202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00.184\Users\kenjonal2bi2da2\Desktop\APB-APP-PPMP-SPI%20FY%202020%20dated%206%20&amp;%207%20May%202019\DUMMY%20APB%20AND%20POE%20WORKSHEET%20HPAG4%20dtd%2002%20Aug%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00.184\2022%20Firepower%20Files\Users\kenjonal2bi2da2\Desktop\APB-APP-PPMP-SPI%20FY%202020%20dated%206%20&amp;%207%20May%202019\DUMMY%20APB%20AND%20POE%20WORKSHEET%20HPAG4%20dtd%2002%20Aug%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00.184\PROCUREMENT%20&amp;%20FINANCE%20CY-2021\APB-APP-PPMP-SPI%20CY%202022\OG4%20PPMP%20dtd%2025%20Jun%2021\APP%20PPMP%20G4P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00.184\2022%20Firepower%20Files\PROCUREMENT%20&amp;%20FINANCE%20CY-2021\APB-APP-PPMP-SPI%20CY%202022\OG4%20PPMP%20dtd%2025%20Jun%2021\APP%20PPMP%20G4P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0.60.177\Docs%20Public\Users\058\Desktop\SAMPLE%20C4S%20TEMPLATE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S 2 PAPs Cost  Detail (3)"/>
      <sheetName val="WS 2 APB (3)"/>
      <sheetName val="WS 2 APB (2)"/>
      <sheetName val="WS 2 PAPs Cost  Detail"/>
      <sheetName val="W1"/>
      <sheetName val="W1 continuation"/>
      <sheetName val="W2"/>
      <sheetName val="Sample W1 continuation"/>
      <sheetName val="Sample W1"/>
      <sheetName val="Sample W2"/>
      <sheetName val="Sheet1"/>
      <sheetName val="DO NOT DELETE THE LINK"/>
      <sheetName val="4&amp;6l"/>
      <sheetName val="Object 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S 2 PAPs Cost  Detail (3)"/>
      <sheetName val="WS 2 APB (3)"/>
      <sheetName val="WS 2 APB (2)"/>
      <sheetName val="WS 2 PAPs Cost  Detail"/>
      <sheetName val="W1"/>
      <sheetName val="W1 continuation"/>
      <sheetName val="W2"/>
      <sheetName val="Sample W1 continuation"/>
      <sheetName val="Sample W1"/>
      <sheetName val="Sample W2"/>
      <sheetName val="Sheet1"/>
      <sheetName val="DO NOT DELETE THE LINK"/>
      <sheetName val="4&amp;6l"/>
      <sheetName val="Object 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ORKSHOP NR1"/>
      <sheetName val="WORKSHOP NR1 (2)"/>
      <sheetName val="WORKSHOP NR2 (2)"/>
      <sheetName val="WORKSHOP NR2"/>
      <sheetName val="PPMP (ARMOMIS) HPAG4"/>
      <sheetName val="dummy APB"/>
      <sheetName val="DO NOT DELETE THE LINK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ORKSHOP NR1"/>
      <sheetName val="WORKSHOP NR1 (2)"/>
      <sheetName val="WORKSHOP NR2 (2)"/>
      <sheetName val="WORKSHOP NR2"/>
      <sheetName val="PPMP (ARMOMIS) HPAG4"/>
      <sheetName val="dummy APB"/>
      <sheetName val="DO NOT DELETE THE LINK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PMP 2018 (2)"/>
      <sheetName val="OBJECTIVE WITH PAPS, TGT &amp; COST"/>
      <sheetName val="WS 2 APB (B)"/>
      <sheetName val="WS 1 OBJ PAPs &amp; TGT"/>
      <sheetName val="WS 2 PAPs Cost  Detail"/>
      <sheetName val="WS 2 APB"/>
      <sheetName val="WS 2 PPMP"/>
      <sheetName val="PPMP 2018"/>
      <sheetName val="Consolidation UACS"/>
      <sheetName val="Consolidated UACS"/>
      <sheetName val="APP 2018"/>
      <sheetName val="DO NOT DELETE THE LINK"/>
      <sheetName val="Objective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PMP 2018 (2)"/>
      <sheetName val="OBJECTIVE WITH PAPS, TGT &amp; COST"/>
      <sheetName val="WS 2 APB (B)"/>
      <sheetName val="WS 1 OBJ PAPs &amp; TGT"/>
      <sheetName val="WS 2 PAPs Cost  Detail"/>
      <sheetName val="WS 2 APB"/>
      <sheetName val="WS 2 PPMP"/>
      <sheetName val="PPMP 2018"/>
      <sheetName val="Consolidation UACS"/>
      <sheetName val="Consolidated UACS"/>
      <sheetName val="APP 2018"/>
      <sheetName val="DO NOT DELETE THE LINK"/>
      <sheetName val="Objective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D_Sourc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tabColor rgb="FFFFFF00"/>
  </sheetPr>
  <dimension ref="A1:Z26"/>
  <sheetViews>
    <sheetView workbookViewId="0">
      <pane xSplit="1" ySplit="9" topLeftCell="B10" activePane="bottomRight" state="frozen"/>
      <selection/>
      <selection pane="topRight"/>
      <selection pane="bottomLeft"/>
      <selection pane="bottomRight" activeCell="A30" sqref="A29:A30"/>
    </sheetView>
  </sheetViews>
  <sheetFormatPr defaultColWidth="12.2818181818182" defaultRowHeight="15.5"/>
  <cols>
    <col min="1" max="1" width="70.4272727272727" style="129" customWidth="1"/>
    <col min="2" max="3" width="5" style="835" customWidth="1"/>
    <col min="4" max="4" width="6" style="835" customWidth="1"/>
    <col min="5" max="5" width="5.28181818181818" style="835" customWidth="1"/>
    <col min="6" max="6" width="5.85454545454545" style="835" customWidth="1"/>
    <col min="7" max="8" width="5.28181818181818" style="835" customWidth="1"/>
    <col min="9" max="9" width="6.13636363636364" style="835" customWidth="1"/>
    <col min="10" max="13" width="5.28181818181818" style="835" customWidth="1"/>
    <col min="14" max="17" width="7.42727272727273" style="836" customWidth="1"/>
    <col min="18" max="18" width="9.57272727272727" style="836" customWidth="1"/>
    <col min="19" max="19" width="27" style="837" customWidth="1"/>
    <col min="20" max="20" width="17.8545454545455" style="837" customWidth="1"/>
    <col min="21" max="23" width="12.8545454545455" style="837" customWidth="1"/>
    <col min="24" max="24" width="17.1363636363636" style="837" customWidth="1"/>
    <col min="25" max="25" width="19.7090909090909" style="837" customWidth="1"/>
    <col min="26" max="26" width="13.7090909090909" style="837" customWidth="1"/>
    <col min="27" max="16384" width="12.2818181818182" style="837"/>
  </cols>
  <sheetData>
    <row r="1" spans="1:1">
      <c r="A1" s="838"/>
    </row>
    <row r="2" spans="1:26">
      <c r="A2" s="839"/>
      <c r="B2" s="839"/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  <c r="O2" s="839"/>
      <c r="P2" s="839"/>
      <c r="Q2" s="839"/>
      <c r="R2" s="839"/>
      <c r="S2" s="839"/>
      <c r="T2" s="839"/>
      <c r="U2" s="839"/>
      <c r="V2" s="839"/>
      <c r="W2" s="839"/>
      <c r="X2" s="839"/>
      <c r="Y2" s="839"/>
      <c r="Z2" s="839"/>
    </row>
    <row r="3" spans="1:26">
      <c r="A3" s="839"/>
      <c r="B3" s="839"/>
      <c r="C3" s="839"/>
      <c r="D3" s="839"/>
      <c r="E3" s="839"/>
      <c r="F3" s="839"/>
      <c r="G3" s="839"/>
      <c r="H3" s="839"/>
      <c r="I3" s="839"/>
      <c r="J3" s="839"/>
      <c r="K3" s="839"/>
      <c r="L3" s="839"/>
      <c r="M3" s="839"/>
      <c r="N3" s="839"/>
      <c r="O3" s="839"/>
      <c r="P3" s="839"/>
      <c r="Q3" s="839"/>
      <c r="R3" s="839"/>
      <c r="S3" s="839"/>
      <c r="T3" s="839"/>
      <c r="U3" s="839"/>
      <c r="V3" s="839"/>
      <c r="W3" s="839"/>
      <c r="X3" s="839"/>
      <c r="Y3" s="839"/>
      <c r="Z3" s="839"/>
    </row>
    <row r="4" spans="1:26">
      <c r="A4" s="840"/>
      <c r="B4" s="840"/>
      <c r="C4" s="840"/>
      <c r="D4" s="840"/>
      <c r="E4" s="840"/>
      <c r="F4" s="840"/>
      <c r="G4" s="840"/>
      <c r="H4" s="840"/>
      <c r="I4" s="840"/>
      <c r="J4" s="840"/>
      <c r="K4" s="840"/>
      <c r="L4" s="840"/>
      <c r="M4" s="840"/>
      <c r="N4" s="840"/>
      <c r="O4" s="840"/>
      <c r="P4" s="840"/>
      <c r="Q4" s="840"/>
      <c r="R4" s="840"/>
      <c r="S4" s="840"/>
      <c r="T4" s="840"/>
      <c r="U4" s="840"/>
      <c r="V4" s="840"/>
      <c r="W4" s="840"/>
      <c r="X4" s="840"/>
      <c r="Y4" s="840"/>
      <c r="Z4" s="840"/>
    </row>
    <row r="5" spans="1:26">
      <c r="A5" s="839"/>
      <c r="B5" s="839"/>
      <c r="C5" s="839"/>
      <c r="D5" s="839"/>
      <c r="E5" s="839"/>
      <c r="F5" s="839"/>
      <c r="G5" s="839"/>
      <c r="H5" s="839"/>
      <c r="I5" s="839"/>
      <c r="J5" s="839"/>
      <c r="K5" s="839"/>
      <c r="L5" s="839"/>
      <c r="M5" s="839"/>
      <c r="N5" s="839"/>
      <c r="O5" s="839"/>
      <c r="P5" s="839"/>
      <c r="Q5" s="839"/>
      <c r="R5" s="839"/>
      <c r="S5" s="839"/>
      <c r="T5" s="839"/>
      <c r="U5" s="839"/>
      <c r="V5" s="839"/>
      <c r="W5" s="839"/>
      <c r="X5" s="839"/>
      <c r="Y5" s="839"/>
      <c r="Z5" s="839"/>
    </row>
    <row r="6" spans="1:24">
      <c r="A6" s="833"/>
      <c r="B6" s="841"/>
      <c r="C6" s="841"/>
      <c r="D6" s="841"/>
      <c r="E6" s="841"/>
      <c r="F6" s="841"/>
      <c r="G6" s="841"/>
      <c r="H6" s="841"/>
      <c r="I6" s="841"/>
      <c r="J6" s="841"/>
      <c r="K6" s="841"/>
      <c r="L6" s="841"/>
      <c r="M6" s="841"/>
      <c r="N6" s="841"/>
      <c r="O6" s="841"/>
      <c r="P6" s="841"/>
      <c r="Q6" s="841"/>
      <c r="R6" s="841"/>
      <c r="S6" s="841"/>
      <c r="T6" s="841"/>
      <c r="U6" s="841"/>
      <c r="V6" s="841"/>
      <c r="W6" s="841"/>
      <c r="X6" s="833"/>
    </row>
    <row r="7" s="833" customFormat="1" ht="15" customHeight="1" spans="1:25">
      <c r="A7" s="842" t="s">
        <v>0</v>
      </c>
      <c r="B7" s="843" t="s">
        <v>1</v>
      </c>
      <c r="C7" s="844"/>
      <c r="D7" s="844"/>
      <c r="E7" s="844"/>
      <c r="F7" s="844"/>
      <c r="G7" s="844"/>
      <c r="H7" s="844"/>
      <c r="I7" s="844"/>
      <c r="J7" s="844"/>
      <c r="K7" s="844"/>
      <c r="L7" s="844"/>
      <c r="M7" s="844"/>
      <c r="N7" s="844"/>
      <c r="O7" s="844"/>
      <c r="P7" s="844"/>
      <c r="Q7" s="844"/>
      <c r="R7" s="846"/>
      <c r="S7" s="859" t="s">
        <v>2</v>
      </c>
      <c r="T7" s="856" t="s">
        <v>3</v>
      </c>
      <c r="U7" s="857"/>
      <c r="V7" s="857"/>
      <c r="W7" s="860"/>
      <c r="X7" s="842" t="s">
        <v>4</v>
      </c>
      <c r="Y7" s="842" t="s">
        <v>5</v>
      </c>
    </row>
    <row r="8" s="834" customFormat="1" spans="1:25">
      <c r="A8" s="845"/>
      <c r="B8" s="843" t="s">
        <v>6</v>
      </c>
      <c r="C8" s="844"/>
      <c r="D8" s="846"/>
      <c r="E8" s="843" t="s">
        <v>7</v>
      </c>
      <c r="F8" s="844"/>
      <c r="G8" s="846"/>
      <c r="H8" s="843" t="s">
        <v>8</v>
      </c>
      <c r="I8" s="844"/>
      <c r="J8" s="846"/>
      <c r="K8" s="843" t="s">
        <v>9</v>
      </c>
      <c r="L8" s="844"/>
      <c r="M8" s="846"/>
      <c r="N8" s="856" t="s">
        <v>10</v>
      </c>
      <c r="O8" s="857"/>
      <c r="P8" s="857"/>
      <c r="Q8" s="857"/>
      <c r="R8" s="860"/>
      <c r="S8" s="859"/>
      <c r="T8" s="856" t="s">
        <v>10</v>
      </c>
      <c r="U8" s="857"/>
      <c r="V8" s="857"/>
      <c r="W8" s="860"/>
      <c r="X8" s="845"/>
      <c r="Y8" s="845"/>
    </row>
    <row r="9" s="834" customFormat="1" spans="1:25">
      <c r="A9" s="845"/>
      <c r="B9" s="845" t="s">
        <v>11</v>
      </c>
      <c r="C9" s="845" t="s">
        <v>12</v>
      </c>
      <c r="D9" s="845" t="s">
        <v>13</v>
      </c>
      <c r="E9" s="845" t="s">
        <v>14</v>
      </c>
      <c r="F9" s="845" t="s">
        <v>15</v>
      </c>
      <c r="G9" s="845" t="s">
        <v>16</v>
      </c>
      <c r="H9" s="845" t="s">
        <v>17</v>
      </c>
      <c r="I9" s="845" t="s">
        <v>18</v>
      </c>
      <c r="J9" s="845" t="s">
        <v>19</v>
      </c>
      <c r="K9" s="845" t="s">
        <v>20</v>
      </c>
      <c r="L9" s="845" t="s">
        <v>21</v>
      </c>
      <c r="M9" s="845" t="s">
        <v>22</v>
      </c>
      <c r="N9" s="858" t="s">
        <v>23</v>
      </c>
      <c r="O9" s="858" t="s">
        <v>24</v>
      </c>
      <c r="P9" s="858" t="s">
        <v>8</v>
      </c>
      <c r="Q9" s="858" t="s">
        <v>9</v>
      </c>
      <c r="R9" s="842" t="s">
        <v>25</v>
      </c>
      <c r="S9" s="842"/>
      <c r="T9" s="858" t="s">
        <v>23</v>
      </c>
      <c r="U9" s="858" t="s">
        <v>24</v>
      </c>
      <c r="V9" s="858" t="s">
        <v>8</v>
      </c>
      <c r="W9" s="858" t="s">
        <v>26</v>
      </c>
      <c r="X9" s="845"/>
      <c r="Y9" s="845"/>
    </row>
    <row r="10" spans="1:25">
      <c r="A10" s="847" t="s">
        <v>27</v>
      </c>
      <c r="B10" s="848">
        <v>1</v>
      </c>
      <c r="C10" s="848"/>
      <c r="D10" s="848"/>
      <c r="E10" s="849"/>
      <c r="F10" s="849"/>
      <c r="G10" s="849"/>
      <c r="H10" s="849"/>
      <c r="I10" s="849"/>
      <c r="J10" s="849"/>
      <c r="K10" s="849"/>
      <c r="L10" s="849"/>
      <c r="M10" s="849"/>
      <c r="N10" s="848">
        <f>SUM(B10:D10)</f>
        <v>1</v>
      </c>
      <c r="O10" s="848">
        <f>SUM(E10:G10)</f>
        <v>0</v>
      </c>
      <c r="P10" s="848">
        <f>SUM(H10:J10)</f>
        <v>0</v>
      </c>
      <c r="Q10" s="848">
        <f>SUM(K10:M10)</f>
        <v>0</v>
      </c>
      <c r="R10" s="861">
        <f t="shared" ref="R10:R20" si="0">SUM(N10:Q10)</f>
        <v>1</v>
      </c>
      <c r="S10" s="862" t="e">
        <f>#REF!</f>
        <v>#REF!</v>
      </c>
      <c r="T10" s="863" t="e">
        <f>S10/1</f>
        <v>#REF!</v>
      </c>
      <c r="U10" s="863"/>
      <c r="V10" s="863"/>
      <c r="W10" s="863"/>
      <c r="X10" s="864" t="e">
        <f t="shared" ref="X10:X20" si="1">SUM(T10:W10)</f>
        <v>#REF!</v>
      </c>
      <c r="Y10" s="869" t="s">
        <v>28</v>
      </c>
    </row>
    <row r="11" spans="1:25">
      <c r="A11" s="850" t="s">
        <v>29</v>
      </c>
      <c r="B11" s="848"/>
      <c r="C11" s="848"/>
      <c r="D11" s="848">
        <v>1</v>
      </c>
      <c r="E11" s="849"/>
      <c r="F11" s="849"/>
      <c r="G11" s="849"/>
      <c r="H11" s="849"/>
      <c r="I11" s="849"/>
      <c r="J11" s="849"/>
      <c r="K11" s="849"/>
      <c r="L11" s="849"/>
      <c r="M11" s="849"/>
      <c r="N11" s="848">
        <f t="shared" ref="N11:N20" si="2">SUM(B11:D11)</f>
        <v>1</v>
      </c>
      <c r="O11" s="848">
        <f t="shared" ref="O11:O20" si="3">SUM(E11:G11)</f>
        <v>0</v>
      </c>
      <c r="P11" s="848">
        <f t="shared" ref="P11:P20" si="4">SUM(H11:J11)</f>
        <v>0</v>
      </c>
      <c r="Q11" s="848">
        <f t="shared" ref="Q11:Q20" si="5">SUM(K11:M11)</f>
        <v>0</v>
      </c>
      <c r="R11" s="861">
        <f t="shared" si="0"/>
        <v>1</v>
      </c>
      <c r="S11" s="862">
        <v>1432588.94</v>
      </c>
      <c r="T11" s="863">
        <f>S11/1</f>
        <v>1432588.94</v>
      </c>
      <c r="U11" s="863"/>
      <c r="V11" s="863"/>
      <c r="W11" s="863"/>
      <c r="X11" s="864">
        <f t="shared" si="1"/>
        <v>1432588.94</v>
      </c>
      <c r="Y11" s="869" t="s">
        <v>28</v>
      </c>
    </row>
    <row r="12" spans="1:25">
      <c r="A12" s="850" t="s">
        <v>30</v>
      </c>
      <c r="B12" s="848">
        <v>1</v>
      </c>
      <c r="C12" s="848">
        <v>1</v>
      </c>
      <c r="D12" s="848">
        <v>1</v>
      </c>
      <c r="E12" s="849">
        <v>1</v>
      </c>
      <c r="F12" s="849">
        <v>1</v>
      </c>
      <c r="G12" s="849">
        <v>1</v>
      </c>
      <c r="H12" s="849">
        <v>1</v>
      </c>
      <c r="I12" s="849">
        <v>1</v>
      </c>
      <c r="J12" s="849">
        <v>1</v>
      </c>
      <c r="K12" s="849">
        <v>1</v>
      </c>
      <c r="L12" s="849">
        <v>1</v>
      </c>
      <c r="M12" s="849">
        <v>1</v>
      </c>
      <c r="N12" s="848">
        <f t="shared" si="2"/>
        <v>3</v>
      </c>
      <c r="O12" s="848">
        <f t="shared" si="3"/>
        <v>3</v>
      </c>
      <c r="P12" s="848">
        <f t="shared" si="4"/>
        <v>3</v>
      </c>
      <c r="Q12" s="848">
        <f t="shared" si="5"/>
        <v>3</v>
      </c>
      <c r="R12" s="861">
        <f t="shared" si="0"/>
        <v>12</v>
      </c>
      <c r="S12" s="862" t="e">
        <f>#REF!</f>
        <v>#REF!</v>
      </c>
      <c r="T12" s="865">
        <v>32575</v>
      </c>
      <c r="U12" s="865">
        <v>32575</v>
      </c>
      <c r="V12" s="865">
        <v>32575</v>
      </c>
      <c r="W12" s="865">
        <v>32575</v>
      </c>
      <c r="X12" s="864">
        <f t="shared" si="1"/>
        <v>130300</v>
      </c>
      <c r="Y12" s="869" t="s">
        <v>28</v>
      </c>
    </row>
    <row r="13" spans="1:25">
      <c r="A13" s="850" t="s">
        <v>31</v>
      </c>
      <c r="B13" s="848"/>
      <c r="C13" s="848"/>
      <c r="D13" s="848">
        <v>1</v>
      </c>
      <c r="E13" s="849"/>
      <c r="F13" s="849"/>
      <c r="G13" s="849">
        <v>1</v>
      </c>
      <c r="H13" s="849"/>
      <c r="I13" s="849"/>
      <c r="J13" s="849">
        <v>1</v>
      </c>
      <c r="K13" s="849"/>
      <c r="L13" s="849"/>
      <c r="M13" s="849">
        <v>1</v>
      </c>
      <c r="N13" s="848">
        <f t="shared" si="2"/>
        <v>1</v>
      </c>
      <c r="O13" s="848">
        <f t="shared" si="3"/>
        <v>1</v>
      </c>
      <c r="P13" s="848">
        <f t="shared" si="4"/>
        <v>1</v>
      </c>
      <c r="Q13" s="848">
        <f t="shared" si="5"/>
        <v>1</v>
      </c>
      <c r="R13" s="861">
        <f t="shared" si="0"/>
        <v>4</v>
      </c>
      <c r="S13" s="862" t="e">
        <f>#REF!</f>
        <v>#REF!</v>
      </c>
      <c r="T13" s="863">
        <v>137650</v>
      </c>
      <c r="U13" s="863">
        <v>137650</v>
      </c>
      <c r="V13" s="863">
        <v>137650</v>
      </c>
      <c r="W13" s="863">
        <v>137650</v>
      </c>
      <c r="X13" s="864">
        <f t="shared" si="1"/>
        <v>550600</v>
      </c>
      <c r="Y13" s="869" t="s">
        <v>28</v>
      </c>
    </row>
    <row r="14" spans="1:25">
      <c r="A14" s="850" t="s">
        <v>32</v>
      </c>
      <c r="B14" s="848"/>
      <c r="C14" s="848"/>
      <c r="D14" s="848"/>
      <c r="E14" s="849"/>
      <c r="F14" s="849"/>
      <c r="G14" s="849"/>
      <c r="H14" s="849"/>
      <c r="I14" s="849"/>
      <c r="J14" s="849"/>
      <c r="K14" s="849"/>
      <c r="L14" s="849"/>
      <c r="M14" s="849"/>
      <c r="N14" s="848"/>
      <c r="O14" s="848"/>
      <c r="P14" s="848"/>
      <c r="Q14" s="848"/>
      <c r="R14" s="861"/>
      <c r="S14" s="862">
        <v>570600</v>
      </c>
      <c r="T14" s="863"/>
      <c r="U14" s="863"/>
      <c r="V14" s="863"/>
      <c r="W14" s="863"/>
      <c r="X14" s="864"/>
      <c r="Y14" s="869"/>
    </row>
    <row r="15" spans="1:25">
      <c r="A15" s="850" t="s">
        <v>33</v>
      </c>
      <c r="B15" s="848">
        <v>1</v>
      </c>
      <c r="C15" s="848"/>
      <c r="D15" s="848"/>
      <c r="E15" s="849"/>
      <c r="F15" s="849"/>
      <c r="G15" s="849"/>
      <c r="H15" s="849"/>
      <c r="I15" s="849"/>
      <c r="J15" s="849"/>
      <c r="K15" s="849"/>
      <c r="L15" s="849"/>
      <c r="M15" s="849"/>
      <c r="N15" s="848">
        <f t="shared" si="2"/>
        <v>1</v>
      </c>
      <c r="O15" s="848">
        <f t="shared" si="3"/>
        <v>0</v>
      </c>
      <c r="P15" s="848">
        <f t="shared" si="4"/>
        <v>0</v>
      </c>
      <c r="Q15" s="848">
        <f t="shared" si="5"/>
        <v>0</v>
      </c>
      <c r="R15" s="861">
        <f t="shared" si="0"/>
        <v>1</v>
      </c>
      <c r="S15" s="862" t="e">
        <f>#REF!</f>
        <v>#REF!</v>
      </c>
      <c r="T15" s="863">
        <v>194419689</v>
      </c>
      <c r="U15" s="863"/>
      <c r="V15" s="863"/>
      <c r="W15" s="863"/>
      <c r="X15" s="864">
        <f t="shared" si="1"/>
        <v>194419689</v>
      </c>
      <c r="Y15" s="869" t="s">
        <v>28</v>
      </c>
    </row>
    <row r="16" s="129" customFormat="1" spans="1:25">
      <c r="A16" s="124" t="s">
        <v>34</v>
      </c>
      <c r="B16" s="849"/>
      <c r="C16" s="849"/>
      <c r="D16" s="849">
        <v>1</v>
      </c>
      <c r="E16" s="849"/>
      <c r="F16" s="849"/>
      <c r="G16" s="849">
        <v>1</v>
      </c>
      <c r="H16" s="849"/>
      <c r="I16" s="849"/>
      <c r="J16" s="849">
        <v>1</v>
      </c>
      <c r="K16" s="849"/>
      <c r="L16" s="849"/>
      <c r="M16" s="849">
        <v>1</v>
      </c>
      <c r="N16" s="848">
        <f t="shared" si="2"/>
        <v>1</v>
      </c>
      <c r="O16" s="848">
        <f t="shared" si="3"/>
        <v>1</v>
      </c>
      <c r="P16" s="848">
        <f t="shared" si="4"/>
        <v>1</v>
      </c>
      <c r="Q16" s="848">
        <f t="shared" si="5"/>
        <v>1</v>
      </c>
      <c r="R16" s="861">
        <f t="shared" si="0"/>
        <v>4</v>
      </c>
      <c r="S16" s="862" t="e">
        <f>#REF!</f>
        <v>#REF!</v>
      </c>
      <c r="T16" s="863" t="e">
        <f>S16</f>
        <v>#REF!</v>
      </c>
      <c r="U16" s="863"/>
      <c r="V16" s="863"/>
      <c r="W16" s="863"/>
      <c r="X16" s="864" t="e">
        <f t="shared" si="1"/>
        <v>#REF!</v>
      </c>
      <c r="Y16" s="869" t="s">
        <v>28</v>
      </c>
    </row>
    <row r="17" s="129" customFormat="1" spans="1:25">
      <c r="A17" s="851" t="s">
        <v>35</v>
      </c>
      <c r="B17" s="849"/>
      <c r="C17" s="849">
        <v>1</v>
      </c>
      <c r="D17" s="849">
        <v>2</v>
      </c>
      <c r="E17" s="849">
        <v>1</v>
      </c>
      <c r="F17" s="849">
        <v>1</v>
      </c>
      <c r="G17" s="849">
        <v>1</v>
      </c>
      <c r="H17" s="849">
        <v>1</v>
      </c>
      <c r="I17" s="849">
        <v>1</v>
      </c>
      <c r="J17" s="849">
        <v>1</v>
      </c>
      <c r="K17" s="849">
        <v>1</v>
      </c>
      <c r="L17" s="849">
        <v>1</v>
      </c>
      <c r="M17" s="849">
        <v>1</v>
      </c>
      <c r="N17" s="848">
        <f t="shared" si="2"/>
        <v>3</v>
      </c>
      <c r="O17" s="848">
        <f t="shared" si="3"/>
        <v>3</v>
      </c>
      <c r="P17" s="848">
        <f t="shared" si="4"/>
        <v>3</v>
      </c>
      <c r="Q17" s="848">
        <f t="shared" si="5"/>
        <v>3</v>
      </c>
      <c r="R17" s="861">
        <f t="shared" si="0"/>
        <v>12</v>
      </c>
      <c r="S17" s="862" t="e">
        <f>#REF!</f>
        <v>#REF!</v>
      </c>
      <c r="T17" s="863">
        <v>375540</v>
      </c>
      <c r="U17" s="863">
        <v>375540</v>
      </c>
      <c r="V17" s="863">
        <v>375540</v>
      </c>
      <c r="W17" s="863">
        <v>375540</v>
      </c>
      <c r="X17" s="864">
        <f t="shared" si="1"/>
        <v>1502160</v>
      </c>
      <c r="Y17" s="869" t="s">
        <v>28</v>
      </c>
    </row>
    <row r="18" s="129" customFormat="1" spans="1:25">
      <c r="A18" s="603" t="s">
        <v>36</v>
      </c>
      <c r="B18" s="852">
        <v>1</v>
      </c>
      <c r="C18" s="852"/>
      <c r="D18" s="852"/>
      <c r="E18" s="852"/>
      <c r="F18" s="852"/>
      <c r="G18" s="849"/>
      <c r="H18" s="849"/>
      <c r="I18" s="849"/>
      <c r="J18" s="849"/>
      <c r="K18" s="849"/>
      <c r="L18" s="849"/>
      <c r="M18" s="849"/>
      <c r="N18" s="848">
        <f t="shared" si="2"/>
        <v>1</v>
      </c>
      <c r="O18" s="848">
        <f t="shared" si="3"/>
        <v>0</v>
      </c>
      <c r="P18" s="848">
        <f t="shared" si="4"/>
        <v>0</v>
      </c>
      <c r="Q18" s="848">
        <f t="shared" si="5"/>
        <v>0</v>
      </c>
      <c r="R18" s="861">
        <f t="shared" si="0"/>
        <v>1</v>
      </c>
      <c r="S18" s="862" t="e">
        <f>#REF!</f>
        <v>#REF!</v>
      </c>
      <c r="T18" s="863">
        <v>2375000</v>
      </c>
      <c r="U18" s="863"/>
      <c r="V18" s="863"/>
      <c r="W18" s="863"/>
      <c r="X18" s="864">
        <f t="shared" si="1"/>
        <v>2375000</v>
      </c>
      <c r="Y18" s="869" t="s">
        <v>28</v>
      </c>
    </row>
    <row r="19" s="129" customFormat="1" spans="1:25">
      <c r="A19" s="124" t="s">
        <v>37</v>
      </c>
      <c r="B19" s="849">
        <v>1</v>
      </c>
      <c r="C19" s="849"/>
      <c r="D19" s="849"/>
      <c r="E19" s="849"/>
      <c r="F19" s="849"/>
      <c r="G19" s="849"/>
      <c r="H19" s="849"/>
      <c r="I19" s="849"/>
      <c r="J19" s="849"/>
      <c r="K19" s="849"/>
      <c r="L19" s="849"/>
      <c r="M19" s="849"/>
      <c r="N19" s="848">
        <f t="shared" si="2"/>
        <v>1</v>
      </c>
      <c r="O19" s="848">
        <f t="shared" si="3"/>
        <v>0</v>
      </c>
      <c r="P19" s="848">
        <f t="shared" si="4"/>
        <v>0</v>
      </c>
      <c r="Q19" s="848">
        <f t="shared" si="5"/>
        <v>0</v>
      </c>
      <c r="R19" s="861">
        <f t="shared" si="0"/>
        <v>1</v>
      </c>
      <c r="S19" s="862" t="e">
        <f>#REF!</f>
        <v>#REF!</v>
      </c>
      <c r="T19" s="863" t="e">
        <f>S19</f>
        <v>#REF!</v>
      </c>
      <c r="U19" s="863"/>
      <c r="V19" s="863"/>
      <c r="W19" s="863"/>
      <c r="X19" s="864" t="e">
        <f t="shared" si="1"/>
        <v>#REF!</v>
      </c>
      <c r="Y19" s="869" t="s">
        <v>28</v>
      </c>
    </row>
    <row r="20" s="129" customFormat="1" spans="1:25">
      <c r="A20" s="124" t="s">
        <v>38</v>
      </c>
      <c r="B20" s="849">
        <v>1</v>
      </c>
      <c r="C20" s="849"/>
      <c r="D20" s="849"/>
      <c r="E20" s="849"/>
      <c r="F20" s="849"/>
      <c r="G20" s="849"/>
      <c r="H20" s="849"/>
      <c r="I20" s="849"/>
      <c r="J20" s="849"/>
      <c r="K20" s="849"/>
      <c r="L20" s="849"/>
      <c r="M20" s="849"/>
      <c r="N20" s="848">
        <f t="shared" si="2"/>
        <v>1</v>
      </c>
      <c r="O20" s="848">
        <f t="shared" si="3"/>
        <v>0</v>
      </c>
      <c r="P20" s="848">
        <f t="shared" si="4"/>
        <v>0</v>
      </c>
      <c r="Q20" s="848">
        <f t="shared" si="5"/>
        <v>0</v>
      </c>
      <c r="R20" s="861">
        <f t="shared" si="0"/>
        <v>1</v>
      </c>
      <c r="S20" s="862" t="e">
        <f>#REF!</f>
        <v>#REF!</v>
      </c>
      <c r="T20" s="863" t="e">
        <f>S20</f>
        <v>#REF!</v>
      </c>
      <c r="U20" s="863"/>
      <c r="V20" s="863"/>
      <c r="W20" s="863"/>
      <c r="X20" s="864" t="e">
        <f t="shared" si="1"/>
        <v>#REF!</v>
      </c>
      <c r="Y20" s="869" t="s">
        <v>28</v>
      </c>
    </row>
    <row r="21" ht="15.75" customHeight="1" spans="1:25">
      <c r="A21" s="853" t="s">
        <v>39</v>
      </c>
      <c r="B21" s="854">
        <f t="shared" ref="B21:S21" si="6">SUM(B10:B20)</f>
        <v>6</v>
      </c>
      <c r="C21" s="854">
        <f t="shared" si="6"/>
        <v>2</v>
      </c>
      <c r="D21" s="854">
        <f t="shared" si="6"/>
        <v>6</v>
      </c>
      <c r="E21" s="854">
        <f t="shared" si="6"/>
        <v>2</v>
      </c>
      <c r="F21" s="854">
        <f t="shared" si="6"/>
        <v>2</v>
      </c>
      <c r="G21" s="854">
        <f t="shared" si="6"/>
        <v>4</v>
      </c>
      <c r="H21" s="854">
        <f t="shared" si="6"/>
        <v>2</v>
      </c>
      <c r="I21" s="854">
        <f t="shared" si="6"/>
        <v>2</v>
      </c>
      <c r="J21" s="854">
        <f t="shared" si="6"/>
        <v>4</v>
      </c>
      <c r="K21" s="854">
        <f t="shared" si="6"/>
        <v>2</v>
      </c>
      <c r="L21" s="854">
        <f t="shared" si="6"/>
        <v>2</v>
      </c>
      <c r="M21" s="854">
        <f t="shared" si="6"/>
        <v>4</v>
      </c>
      <c r="N21" s="854">
        <f t="shared" si="6"/>
        <v>14</v>
      </c>
      <c r="O21" s="854">
        <f t="shared" si="6"/>
        <v>8</v>
      </c>
      <c r="P21" s="854">
        <f t="shared" si="6"/>
        <v>8</v>
      </c>
      <c r="Q21" s="854">
        <f t="shared" si="6"/>
        <v>8</v>
      </c>
      <c r="R21" s="854">
        <f t="shared" si="6"/>
        <v>38</v>
      </c>
      <c r="S21" s="866" t="e">
        <f t="shared" si="6"/>
        <v>#REF!</v>
      </c>
      <c r="T21" s="867"/>
      <c r="U21" s="867"/>
      <c r="V21" s="867"/>
      <c r="W21" s="867"/>
      <c r="X21" s="866" t="e">
        <f>SUM(X10:X20)</f>
        <v>#REF!</v>
      </c>
      <c r="Y21" s="870"/>
    </row>
    <row r="22" spans="19:19">
      <c r="S22" s="868"/>
    </row>
    <row r="24" spans="6:6">
      <c r="F24" s="855"/>
    </row>
    <row r="26" spans="20:21">
      <c r="T26" s="868"/>
      <c r="U26" s="868"/>
    </row>
  </sheetData>
  <sheetProtection insertRows="0" deleteRows="0"/>
  <protectedRanges>
    <protectedRange algorithmName="SHA-512" hashValue="lyAXg/jBFXYZ378lmrEeR2LVeaF58hTmCQvEs0k+zu5ykt7GI4rnV/ptfsD2WtMg5/OyA4gov62MG0yWEEie/w==" saltValue="l9yVJiH5dTimK/VgZO8udA==" spinCount="100000" sqref="S10:S20" name="Range2"/>
    <protectedRange algorithmName="SHA-512" hashValue="CtQLroFs42UqFctAaaigjeaRTEm1/GQJBJ1x7f8NPn+bgCLG7nFsqE5jo0phYufSUx8o+9Vo2E+1UEgZ2Hstnw==" saltValue="nsCyTngwRzvTdrSTM8BOmA==" spinCount="100000" sqref="N10:Q20 B10:D15" name="Range1"/>
  </protectedRanges>
  <mergeCells count="16">
    <mergeCell ref="A2:Z2"/>
    <mergeCell ref="A3:Z3"/>
    <mergeCell ref="A4:Z4"/>
    <mergeCell ref="A5:Z5"/>
    <mergeCell ref="B7:R7"/>
    <mergeCell ref="T7:W7"/>
    <mergeCell ref="B8:D8"/>
    <mergeCell ref="E8:G8"/>
    <mergeCell ref="H8:J8"/>
    <mergeCell ref="K8:M8"/>
    <mergeCell ref="N8:R8"/>
    <mergeCell ref="T8:W8"/>
    <mergeCell ref="A7:A9"/>
    <mergeCell ref="S7:S9"/>
    <mergeCell ref="X7:X9"/>
    <mergeCell ref="Y7:Y9"/>
  </mergeCells>
  <dataValidations count="2">
    <dataValidation type="list" allowBlank="1" showInputMessage="1" showErrorMessage="1" sqref="C21:R21 B16:B1048576 C22:M1048576 C16:M20">
      <formula1>PAPS</formula1>
    </dataValidation>
    <dataValidation type="list" allowBlank="1" showInputMessage="1" showErrorMessage="1" sqref="Y10:Y20">
      <formula1>Funded</formula1>
    </dataValidation>
  </dataValidations>
  <pageMargins left="0.239880952380952" right="0.25" top="0.75" bottom="0.75" header="0.3" footer="0.3"/>
  <pageSetup paperSize="5" scale="65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2">
    <tabColor theme="4"/>
    <pageSetUpPr fitToPage="1"/>
  </sheetPr>
  <dimension ref="A1:J47"/>
  <sheetViews>
    <sheetView view="pageBreakPreview" zoomScale="85" zoomScaleNormal="85" topLeftCell="A10" workbookViewId="0">
      <selection activeCell="A9" sqref="A9:E38"/>
    </sheetView>
  </sheetViews>
  <sheetFormatPr defaultColWidth="9.13636363636364" defaultRowHeight="15.5"/>
  <cols>
    <col min="1" max="1" width="48.5727272727273" style="154" customWidth="1"/>
    <col min="2" max="2" width="11.2818181818182" style="239" customWidth="1"/>
    <col min="3" max="3" width="5.70909090909091" style="154" customWidth="1"/>
    <col min="4" max="4" width="19.1363636363636" style="154" customWidth="1"/>
    <col min="5" max="5" width="22.5727272727273" style="154" customWidth="1"/>
    <col min="6" max="6" width="9.13636363636364" style="154"/>
    <col min="7" max="7" width="11.5727272727273" style="154" customWidth="1"/>
    <col min="8" max="8" width="11.2818181818182" style="155" customWidth="1"/>
    <col min="9" max="9" width="9.13636363636364" style="154" customWidth="1"/>
    <col min="10" max="10" width="15.2818181818182" style="154" customWidth="1"/>
    <col min="11" max="11" width="15" style="154" customWidth="1"/>
    <col min="12" max="16384" width="9.13636363636364" style="154"/>
  </cols>
  <sheetData>
    <row r="1" spans="1:5">
      <c r="A1" s="156" t="s">
        <v>302</v>
      </c>
      <c r="B1" s="156"/>
      <c r="C1" s="156"/>
      <c r="D1" s="156"/>
      <c r="E1" s="156"/>
    </row>
    <row r="2" spans="1:5">
      <c r="A2" s="157" t="s">
        <v>269</v>
      </c>
      <c r="B2" s="157"/>
      <c r="C2" s="157"/>
      <c r="D2" s="157"/>
      <c r="E2" s="157"/>
    </row>
    <row r="3" spans="1:5">
      <c r="A3" s="156" t="s">
        <v>303</v>
      </c>
      <c r="B3" s="156"/>
      <c r="C3" s="156"/>
      <c r="D3" s="156"/>
      <c r="E3" s="156"/>
    </row>
    <row r="4" spans="1:5">
      <c r="A4" s="158"/>
      <c r="B4" s="240"/>
      <c r="C4" s="160"/>
      <c r="D4" s="160"/>
      <c r="E4" s="160"/>
    </row>
    <row r="5" spans="1:5">
      <c r="A5" s="156"/>
      <c r="B5" s="156"/>
      <c r="C5" s="156"/>
      <c r="D5" s="156"/>
      <c r="E5" s="156"/>
    </row>
    <row r="6" spans="1:5">
      <c r="A6" s="241" t="s">
        <v>316</v>
      </c>
      <c r="B6" s="241"/>
      <c r="C6" s="241"/>
      <c r="D6" s="241"/>
      <c r="E6" s="241"/>
    </row>
    <row r="7" spans="1:5">
      <c r="A7" s="156" t="s">
        <v>305</v>
      </c>
      <c r="B7" s="156"/>
      <c r="C7" s="156"/>
      <c r="D7" s="156"/>
      <c r="E7" s="156"/>
    </row>
    <row r="8" spans="1:5">
      <c r="A8" s="158"/>
      <c r="B8" s="242"/>
      <c r="C8" s="160"/>
      <c r="D8" s="160"/>
      <c r="E8" s="160"/>
    </row>
    <row r="9" s="153" customFormat="1" spans="1:5">
      <c r="A9" s="162" t="s">
        <v>306</v>
      </c>
      <c r="B9" s="243" t="s">
        <v>307</v>
      </c>
      <c r="C9" s="162" t="s">
        <v>308</v>
      </c>
      <c r="D9" s="164" t="s">
        <v>309</v>
      </c>
      <c r="E9" s="164" t="s">
        <v>310</v>
      </c>
    </row>
    <row r="10" spans="1:5">
      <c r="A10" s="553" t="s">
        <v>311</v>
      </c>
      <c r="B10" s="553"/>
      <c r="C10" s="553"/>
      <c r="D10" s="553"/>
      <c r="E10" s="553"/>
    </row>
    <row r="11" spans="1:8">
      <c r="A11" s="553" t="e">
        <f>'PPMP (2)'!#REF!</f>
        <v>#REF!</v>
      </c>
      <c r="B11" s="554" t="e">
        <f>'PPMP (2)'!#REF!</f>
        <v>#REF!</v>
      </c>
      <c r="C11" s="554" t="e">
        <f>'PPMP (2)'!#REF!</f>
        <v>#REF!</v>
      </c>
      <c r="D11" s="554" t="e">
        <f>'PPMP (2)'!#REF!</f>
        <v>#REF!</v>
      </c>
      <c r="E11" s="554" t="e">
        <f>'PPMP (2)'!#REF!</f>
        <v>#REF!</v>
      </c>
      <c r="G11" s="154">
        <v>104</v>
      </c>
      <c r="H11" s="155">
        <v>4</v>
      </c>
    </row>
    <row r="12" spans="1:8">
      <c r="A12" s="553" t="e">
        <f>'PPMP (2)'!#REF!</f>
        <v>#REF!</v>
      </c>
      <c r="B12" s="554" t="e">
        <f>'PPMP (2)'!#REF!</f>
        <v>#REF!</v>
      </c>
      <c r="C12" s="554" t="e">
        <f>'PPMP (2)'!#REF!</f>
        <v>#REF!</v>
      </c>
      <c r="D12" s="554" t="e">
        <f>'PPMP (2)'!#REF!</f>
        <v>#REF!</v>
      </c>
      <c r="E12" s="554" t="e">
        <f>'PPMP (2)'!#REF!</f>
        <v>#REF!</v>
      </c>
      <c r="G12" s="154">
        <v>104</v>
      </c>
      <c r="H12" s="155">
        <v>1</v>
      </c>
    </row>
    <row r="13" spans="1:8">
      <c r="A13" s="553" t="e">
        <f>'PPMP (2)'!#REF!</f>
        <v>#REF!</v>
      </c>
      <c r="B13" s="554" t="e">
        <f>'PPMP (2)'!#REF!</f>
        <v>#REF!</v>
      </c>
      <c r="C13" s="554" t="e">
        <f>'PPMP (2)'!#REF!</f>
        <v>#REF!</v>
      </c>
      <c r="D13" s="554" t="e">
        <f>'PPMP (2)'!#REF!</f>
        <v>#REF!</v>
      </c>
      <c r="E13" s="554" t="e">
        <f>'PPMP (2)'!#REF!</f>
        <v>#REF!</v>
      </c>
      <c r="G13" s="154">
        <v>104</v>
      </c>
      <c r="H13" s="155">
        <v>60</v>
      </c>
    </row>
    <row r="14" spans="1:8">
      <c r="A14" s="553" t="e">
        <f>'PPMP (2)'!#REF!</f>
        <v>#REF!</v>
      </c>
      <c r="B14" s="554" t="e">
        <f>'PPMP (2)'!#REF!</f>
        <v>#REF!</v>
      </c>
      <c r="C14" s="554" t="e">
        <f>'PPMP (2)'!#REF!</f>
        <v>#REF!</v>
      </c>
      <c r="D14" s="554" t="e">
        <f>'PPMP (2)'!#REF!</f>
        <v>#REF!</v>
      </c>
      <c r="E14" s="554" t="e">
        <f>'PPMP (2)'!#REF!</f>
        <v>#REF!</v>
      </c>
      <c r="G14" s="154">
        <v>104</v>
      </c>
      <c r="H14" s="155">
        <v>60</v>
      </c>
    </row>
    <row r="15" spans="1:8">
      <c r="A15" s="553" t="e">
        <f>'PPMP (2)'!#REF!</f>
        <v>#REF!</v>
      </c>
      <c r="B15" s="554" t="e">
        <f>'PPMP (2)'!#REF!</f>
        <v>#REF!</v>
      </c>
      <c r="C15" s="554" t="e">
        <f>'PPMP (2)'!#REF!</f>
        <v>#REF!</v>
      </c>
      <c r="D15" s="554" t="e">
        <f>'PPMP (2)'!#REF!</f>
        <v>#REF!</v>
      </c>
      <c r="E15" s="554" t="e">
        <f>'PPMP (2)'!#REF!</f>
        <v>#REF!</v>
      </c>
      <c r="G15" s="154">
        <v>104</v>
      </c>
      <c r="H15" s="155">
        <v>120</v>
      </c>
    </row>
    <row r="16" spans="1:8">
      <c r="A16" s="553" t="e">
        <f>'PPMP (2)'!#REF!</f>
        <v>#REF!</v>
      </c>
      <c r="B16" s="554" t="e">
        <f>'PPMP (2)'!#REF!</f>
        <v>#REF!</v>
      </c>
      <c r="C16" s="554" t="e">
        <f>'PPMP (2)'!#REF!</f>
        <v>#REF!</v>
      </c>
      <c r="D16" s="554" t="e">
        <f>'PPMP (2)'!#REF!</f>
        <v>#REF!</v>
      </c>
      <c r="E16" s="554" t="e">
        <f>'PPMP (2)'!#REF!</f>
        <v>#REF!</v>
      </c>
      <c r="G16" s="154">
        <v>104</v>
      </c>
      <c r="H16" s="155">
        <v>8</v>
      </c>
    </row>
    <row r="17" spans="1:8">
      <c r="A17" s="553" t="e">
        <f>'PPMP (2)'!#REF!</f>
        <v>#REF!</v>
      </c>
      <c r="B17" s="554" t="e">
        <f>'PPMP (2)'!#REF!</f>
        <v>#REF!</v>
      </c>
      <c r="C17" s="554" t="e">
        <f>'PPMP (2)'!#REF!</f>
        <v>#REF!</v>
      </c>
      <c r="D17" s="554" t="e">
        <f>'PPMP (2)'!#REF!</f>
        <v>#REF!</v>
      </c>
      <c r="E17" s="554" t="e">
        <f>'PPMP (2)'!#REF!</f>
        <v>#REF!</v>
      </c>
      <c r="G17" s="154">
        <v>104</v>
      </c>
      <c r="H17" s="155">
        <v>8</v>
      </c>
    </row>
    <row r="18" spans="1:8">
      <c r="A18" s="553" t="e">
        <f>'PPMP (2)'!#REF!</f>
        <v>#REF!</v>
      </c>
      <c r="B18" s="554" t="e">
        <f>'PPMP (2)'!#REF!</f>
        <v>#REF!</v>
      </c>
      <c r="C18" s="554" t="e">
        <f>'PPMP (2)'!#REF!</f>
        <v>#REF!</v>
      </c>
      <c r="D18" s="554" t="e">
        <f>'PPMP (2)'!#REF!</f>
        <v>#REF!</v>
      </c>
      <c r="E18" s="554" t="e">
        <f>'PPMP (2)'!#REF!</f>
        <v>#REF!</v>
      </c>
      <c r="G18" s="154">
        <v>104</v>
      </c>
      <c r="H18" s="155">
        <v>16</v>
      </c>
    </row>
    <row r="19" spans="1:8">
      <c r="A19" s="553" t="e">
        <f>'PPMP (2)'!#REF!</f>
        <v>#REF!</v>
      </c>
      <c r="B19" s="554" t="e">
        <f>'PPMP (2)'!#REF!</f>
        <v>#REF!</v>
      </c>
      <c r="C19" s="554" t="e">
        <f>'PPMP (2)'!#REF!</f>
        <v>#REF!</v>
      </c>
      <c r="D19" s="554" t="e">
        <f>'PPMP (2)'!#REF!</f>
        <v>#REF!</v>
      </c>
      <c r="E19" s="554" t="e">
        <f>'PPMP (2)'!#REF!</f>
        <v>#REF!</v>
      </c>
      <c r="G19" s="154">
        <v>104</v>
      </c>
      <c r="H19" s="155">
        <v>5</v>
      </c>
    </row>
    <row r="20" spans="1:8">
      <c r="A20" s="553" t="e">
        <f>'PPMP (2)'!#REF!</f>
        <v>#REF!</v>
      </c>
      <c r="B20" s="554" t="e">
        <f>'PPMP (2)'!#REF!</f>
        <v>#REF!</v>
      </c>
      <c r="C20" s="554" t="e">
        <f>'PPMP (2)'!#REF!</f>
        <v>#REF!</v>
      </c>
      <c r="D20" s="554" t="e">
        <f>'PPMP (2)'!#REF!</f>
        <v>#REF!</v>
      </c>
      <c r="E20" s="554" t="e">
        <f>'PPMP (2)'!#REF!</f>
        <v>#REF!</v>
      </c>
      <c r="G20" s="154">
        <v>104</v>
      </c>
      <c r="H20" s="155">
        <v>2</v>
      </c>
    </row>
    <row r="21" spans="1:8">
      <c r="A21" s="553" t="e">
        <f>'PPMP (2)'!#REF!</f>
        <v>#REF!</v>
      </c>
      <c r="B21" s="554" t="e">
        <f>'PPMP (2)'!#REF!</f>
        <v>#REF!</v>
      </c>
      <c r="C21" s="554" t="e">
        <f>'PPMP (2)'!#REF!</f>
        <v>#REF!</v>
      </c>
      <c r="D21" s="554" t="e">
        <f>'PPMP (2)'!#REF!</f>
        <v>#REF!</v>
      </c>
      <c r="E21" s="554" t="e">
        <f>'PPMP (2)'!#REF!</f>
        <v>#REF!</v>
      </c>
      <c r="G21" s="154">
        <v>104</v>
      </c>
      <c r="H21" s="155">
        <v>2</v>
      </c>
    </row>
    <row r="22" spans="1:8">
      <c r="A22" s="553" t="e">
        <f>'PPMP (2)'!#REF!</f>
        <v>#REF!</v>
      </c>
      <c r="B22" s="554" t="e">
        <f>'PPMP (2)'!#REF!</f>
        <v>#REF!</v>
      </c>
      <c r="C22" s="554" t="e">
        <f>'PPMP (2)'!#REF!</f>
        <v>#REF!</v>
      </c>
      <c r="D22" s="554" t="e">
        <f>'PPMP (2)'!#REF!</f>
        <v>#REF!</v>
      </c>
      <c r="E22" s="554" t="e">
        <f>'PPMP (2)'!#REF!</f>
        <v>#REF!</v>
      </c>
      <c r="G22" s="154">
        <v>104</v>
      </c>
      <c r="H22" s="155">
        <v>2</v>
      </c>
    </row>
    <row r="23" spans="1:5">
      <c r="A23" s="555" t="s">
        <v>312</v>
      </c>
      <c r="B23" s="555"/>
      <c r="C23" s="555"/>
      <c r="D23" s="555"/>
      <c r="E23" s="254" t="e">
        <f>SUM(E11:E22)</f>
        <v>#REF!</v>
      </c>
    </row>
    <row r="24" spans="1:5">
      <c r="A24" s="553" t="s">
        <v>313</v>
      </c>
      <c r="B24" s="553"/>
      <c r="C24" s="553"/>
      <c r="D24" s="553"/>
      <c r="E24" s="553"/>
    </row>
    <row r="25" spans="1:8">
      <c r="A25" s="553" t="e">
        <f>'PPMP (2)'!#REF!</f>
        <v>#REF!</v>
      </c>
      <c r="B25" s="554" t="e">
        <f>'PPMP (2)'!#REF!</f>
        <v>#REF!</v>
      </c>
      <c r="C25" s="554" t="e">
        <f>'PPMP (2)'!#REF!</f>
        <v>#REF!</v>
      </c>
      <c r="D25" s="554" t="e">
        <f>'PPMP (2)'!#REF!</f>
        <v>#REF!</v>
      </c>
      <c r="E25" s="554" t="e">
        <f>'PPMP (2)'!#REF!</f>
        <v>#REF!</v>
      </c>
      <c r="G25" s="154">
        <v>104</v>
      </c>
      <c r="H25" s="155">
        <v>2</v>
      </c>
    </row>
    <row r="26" spans="1:8">
      <c r="A26" s="553" t="e">
        <f>'PPMP (2)'!#REF!</f>
        <v>#REF!</v>
      </c>
      <c r="B26" s="554" t="e">
        <f>'PPMP (2)'!#REF!</f>
        <v>#REF!</v>
      </c>
      <c r="C26" s="554" t="e">
        <f>'PPMP (2)'!#REF!</f>
        <v>#REF!</v>
      </c>
      <c r="D26" s="554" t="e">
        <f>'PPMP (2)'!#REF!</f>
        <v>#REF!</v>
      </c>
      <c r="E26" s="554" t="e">
        <f>'PPMP (2)'!#REF!</f>
        <v>#REF!</v>
      </c>
      <c r="G26" s="154">
        <v>104</v>
      </c>
      <c r="H26" s="155">
        <v>2</v>
      </c>
    </row>
    <row r="27" spans="1:8">
      <c r="A27" s="553" t="e">
        <f>'PPMP (2)'!#REF!</f>
        <v>#REF!</v>
      </c>
      <c r="B27" s="554" t="e">
        <f>'PPMP (2)'!#REF!</f>
        <v>#REF!</v>
      </c>
      <c r="C27" s="554" t="e">
        <f>'PPMP (2)'!#REF!</f>
        <v>#REF!</v>
      </c>
      <c r="D27" s="554" t="e">
        <f>'PPMP (2)'!#REF!</f>
        <v>#REF!</v>
      </c>
      <c r="E27" s="554" t="e">
        <f>'PPMP (2)'!#REF!</f>
        <v>#REF!</v>
      </c>
      <c r="G27" s="154">
        <v>104</v>
      </c>
      <c r="H27" s="155">
        <v>3</v>
      </c>
    </row>
    <row r="28" spans="1:8">
      <c r="A28" s="553" t="e">
        <f>'PPMP (2)'!#REF!</f>
        <v>#REF!</v>
      </c>
      <c r="B28" s="554" t="e">
        <f>'PPMP (2)'!#REF!</f>
        <v>#REF!</v>
      </c>
      <c r="C28" s="554" t="e">
        <f>'PPMP (2)'!#REF!</f>
        <v>#REF!</v>
      </c>
      <c r="D28" s="554" t="e">
        <f>'PPMP (2)'!#REF!</f>
        <v>#REF!</v>
      </c>
      <c r="E28" s="554" t="e">
        <f>'PPMP (2)'!#REF!</f>
        <v>#REF!</v>
      </c>
      <c r="G28" s="154">
        <v>104</v>
      </c>
      <c r="H28" s="155">
        <v>2</v>
      </c>
    </row>
    <row r="29" spans="1:8">
      <c r="A29" s="553" t="e">
        <f>'PPMP (2)'!#REF!</f>
        <v>#REF!</v>
      </c>
      <c r="B29" s="554" t="e">
        <f>'PPMP (2)'!#REF!</f>
        <v>#REF!</v>
      </c>
      <c r="C29" s="554" t="e">
        <f>'PPMP (2)'!#REF!</f>
        <v>#REF!</v>
      </c>
      <c r="D29" s="554" t="e">
        <f>'PPMP (2)'!#REF!</f>
        <v>#REF!</v>
      </c>
      <c r="E29" s="554" t="e">
        <f>'PPMP (2)'!#REF!</f>
        <v>#REF!</v>
      </c>
      <c r="G29" s="154">
        <v>104</v>
      </c>
      <c r="H29" s="155">
        <v>5</v>
      </c>
    </row>
    <row r="30" spans="1:8">
      <c r="A30" s="553" t="e">
        <f>'PPMP (2)'!#REF!</f>
        <v>#REF!</v>
      </c>
      <c r="B30" s="554" t="e">
        <f>'PPMP (2)'!#REF!</f>
        <v>#REF!</v>
      </c>
      <c r="C30" s="554" t="e">
        <f>'PPMP (2)'!#REF!</f>
        <v>#REF!</v>
      </c>
      <c r="D30" s="554" t="e">
        <f>'PPMP (2)'!#REF!</f>
        <v>#REF!</v>
      </c>
      <c r="E30" s="554" t="e">
        <f>'PPMP (2)'!#REF!</f>
        <v>#REF!</v>
      </c>
      <c r="G30" s="154">
        <v>104</v>
      </c>
      <c r="H30" s="155">
        <v>5</v>
      </c>
    </row>
    <row r="31" spans="1:8">
      <c r="A31" s="553" t="e">
        <f>'PPMP (2)'!#REF!</f>
        <v>#REF!</v>
      </c>
      <c r="B31" s="554" t="e">
        <f>'PPMP (2)'!#REF!</f>
        <v>#REF!</v>
      </c>
      <c r="C31" s="554" t="e">
        <f>'PPMP (2)'!#REF!</f>
        <v>#REF!</v>
      </c>
      <c r="D31" s="554" t="e">
        <f>'PPMP (2)'!#REF!</f>
        <v>#REF!</v>
      </c>
      <c r="E31" s="554" t="e">
        <f>'PPMP (2)'!#REF!</f>
        <v>#REF!</v>
      </c>
      <c r="G31" s="154">
        <v>104</v>
      </c>
      <c r="H31" s="155">
        <v>3</v>
      </c>
    </row>
    <row r="32" spans="1:8">
      <c r="A32" s="553" t="e">
        <f>'PPMP (2)'!#REF!</f>
        <v>#REF!</v>
      </c>
      <c r="B32" s="554" t="e">
        <f>'PPMP (2)'!#REF!</f>
        <v>#REF!</v>
      </c>
      <c r="C32" s="554" t="e">
        <f>'PPMP (2)'!#REF!</f>
        <v>#REF!</v>
      </c>
      <c r="D32" s="554" t="e">
        <f>'PPMP (2)'!#REF!</f>
        <v>#REF!</v>
      </c>
      <c r="E32" s="554" t="e">
        <f>'PPMP (2)'!#REF!</f>
        <v>#REF!</v>
      </c>
      <c r="G32" s="154">
        <v>104</v>
      </c>
      <c r="H32" s="155">
        <v>2</v>
      </c>
    </row>
    <row r="33" spans="1:8">
      <c r="A33" s="553" t="e">
        <f>'PPMP (2)'!#REF!</f>
        <v>#REF!</v>
      </c>
      <c r="B33" s="554" t="e">
        <f>'PPMP (2)'!#REF!</f>
        <v>#REF!</v>
      </c>
      <c r="C33" s="554" t="e">
        <f>'PPMP (2)'!#REF!</f>
        <v>#REF!</v>
      </c>
      <c r="D33" s="554" t="e">
        <f>'PPMP (2)'!#REF!</f>
        <v>#REF!</v>
      </c>
      <c r="E33" s="554" t="e">
        <f>'PPMP (2)'!#REF!</f>
        <v>#REF!</v>
      </c>
      <c r="G33" s="154">
        <v>104</v>
      </c>
      <c r="H33" s="155">
        <v>2</v>
      </c>
    </row>
    <row r="34" spans="1:8">
      <c r="A34" s="553" t="e">
        <f>'PPMP (2)'!#REF!</f>
        <v>#REF!</v>
      </c>
      <c r="B34" s="554" t="e">
        <f>'PPMP (2)'!#REF!</f>
        <v>#REF!</v>
      </c>
      <c r="C34" s="554" t="e">
        <f>'PPMP (2)'!#REF!</f>
        <v>#REF!</v>
      </c>
      <c r="D34" s="554" t="e">
        <f>'PPMP (2)'!#REF!</f>
        <v>#REF!</v>
      </c>
      <c r="E34" s="554" t="e">
        <f>'PPMP (2)'!#REF!</f>
        <v>#REF!</v>
      </c>
      <c r="G34" s="154">
        <v>104</v>
      </c>
      <c r="H34" s="155">
        <v>1</v>
      </c>
    </row>
    <row r="35" spans="1:5">
      <c r="A35" s="553" t="e">
        <f>'PPMP (2)'!#REF!</f>
        <v>#REF!</v>
      </c>
      <c r="B35" s="554" t="e">
        <f>'PPMP (2)'!#REF!</f>
        <v>#REF!</v>
      </c>
      <c r="C35" s="554" t="e">
        <f>'PPMP (2)'!#REF!</f>
        <v>#REF!</v>
      </c>
      <c r="D35" s="554" t="e">
        <f>'PPMP (2)'!#REF!</f>
        <v>#REF!</v>
      </c>
      <c r="E35" s="554" t="e">
        <f>'PPMP (2)'!#REF!</f>
        <v>#REF!</v>
      </c>
    </row>
    <row r="36" spans="1:10">
      <c r="A36" s="553" t="e">
        <f>'PPMP (2)'!#REF!</f>
        <v>#REF!</v>
      </c>
      <c r="B36" s="554" t="e">
        <f>'PPMP (2)'!#REF!</f>
        <v>#REF!</v>
      </c>
      <c r="C36" s="554" t="e">
        <f>'PPMP (2)'!#REF!</f>
        <v>#REF!</v>
      </c>
      <c r="D36" s="554" t="e">
        <f>'PPMP (2)'!#REF!</f>
        <v>#REF!</v>
      </c>
      <c r="E36" s="554" t="e">
        <f>'PPMP (2)'!#REF!</f>
        <v>#REF!</v>
      </c>
      <c r="J36" s="154">
        <f>2*104</f>
        <v>208</v>
      </c>
    </row>
    <row r="37" spans="1:10">
      <c r="A37" s="555" t="s">
        <v>312</v>
      </c>
      <c r="B37" s="555"/>
      <c r="C37" s="555"/>
      <c r="D37" s="555"/>
      <c r="E37" s="254" t="e">
        <f>SUM(E25:E36)</f>
        <v>#REF!</v>
      </c>
      <c r="J37" s="154">
        <f>12*104</f>
        <v>1248</v>
      </c>
    </row>
    <row r="38" spans="1:5">
      <c r="A38" s="555" t="s">
        <v>314</v>
      </c>
      <c r="B38" s="555"/>
      <c r="C38" s="555"/>
      <c r="D38" s="555"/>
      <c r="E38" s="556" t="e">
        <f>E37+E23</f>
        <v>#REF!</v>
      </c>
    </row>
    <row r="39" spans="1:4">
      <c r="A39" s="160"/>
      <c r="B39" s="242"/>
      <c r="C39" s="160"/>
      <c r="D39" s="160"/>
    </row>
    <row r="40" spans="1:4">
      <c r="A40" s="160"/>
      <c r="B40" s="242"/>
      <c r="C40" s="160"/>
      <c r="D40" s="160"/>
    </row>
    <row r="41" spans="1:4">
      <c r="A41" s="160"/>
      <c r="B41" s="242"/>
      <c r="C41" s="160"/>
      <c r="D41" s="160"/>
    </row>
    <row r="42" spans="1:4">
      <c r="A42" s="160"/>
      <c r="B42" s="242"/>
      <c r="C42" s="160"/>
      <c r="D42" s="160"/>
    </row>
    <row r="43" spans="1:4">
      <c r="A43" s="160"/>
      <c r="B43" s="242"/>
      <c r="C43" s="160"/>
      <c r="D43" s="160"/>
    </row>
    <row r="44" spans="1:4">
      <c r="A44" s="160"/>
      <c r="B44" s="242"/>
      <c r="C44" s="160"/>
      <c r="D44" s="160"/>
    </row>
    <row r="45" spans="1:4">
      <c r="A45" s="160"/>
      <c r="B45" s="242"/>
      <c r="C45" s="160"/>
      <c r="D45" s="160"/>
    </row>
    <row r="46" spans="1:4">
      <c r="A46" s="160"/>
      <c r="B46" s="242"/>
      <c r="C46" s="160"/>
      <c r="D46" s="160"/>
    </row>
    <row r="47" spans="1:4">
      <c r="A47" s="160"/>
      <c r="B47" s="242"/>
      <c r="C47" s="160"/>
      <c r="D47" s="160"/>
    </row>
  </sheetData>
  <mergeCells count="11">
    <mergeCell ref="A1:E1"/>
    <mergeCell ref="A2:E2"/>
    <mergeCell ref="A3:E3"/>
    <mergeCell ref="A5:E5"/>
    <mergeCell ref="A6:E6"/>
    <mergeCell ref="A7:E7"/>
    <mergeCell ref="A10:E10"/>
    <mergeCell ref="A23:D23"/>
    <mergeCell ref="A24:E24"/>
    <mergeCell ref="A37:D37"/>
    <mergeCell ref="A38:D38"/>
  </mergeCells>
  <printOptions horizontalCentered="1"/>
  <pageMargins left="0.0393700787401575" right="0.0393700787401575" top="0.748031496062992" bottom="0.748031496062992" header="0.31496062992126" footer="0.31496062992126"/>
  <pageSetup paperSize="9" scale="95" orientation="portrait" horizontalDpi="300" verticalDpi="300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3">
    <tabColor theme="5"/>
    <pageSetUpPr fitToPage="1"/>
  </sheetPr>
  <dimension ref="A1:H22"/>
  <sheetViews>
    <sheetView zoomScale="85" zoomScaleNormal="85" workbookViewId="0">
      <selection activeCell="B37" sqref="B37"/>
    </sheetView>
  </sheetViews>
  <sheetFormatPr defaultColWidth="9.13636363636364" defaultRowHeight="15.5" outlineLevelCol="7"/>
  <cols>
    <col min="1" max="1" width="57.7090909090909" style="154" customWidth="1"/>
    <col min="2" max="2" width="11.2818181818182" style="239" customWidth="1"/>
    <col min="3" max="3" width="5.70909090909091" style="154" customWidth="1"/>
    <col min="4" max="4" width="15.7090909090909" style="154" customWidth="1"/>
    <col min="5" max="5" width="14.2818181818182" style="154" customWidth="1"/>
    <col min="6" max="6" width="9.13636363636364" style="154"/>
    <col min="7" max="7" width="11" style="154" customWidth="1"/>
    <col min="8" max="8" width="11.2818181818182" style="155" customWidth="1"/>
    <col min="9" max="9" width="9.13636363636364" style="154" customWidth="1"/>
    <col min="10" max="10" width="15.2818181818182" style="154" customWidth="1"/>
    <col min="11" max="11" width="15" style="154" customWidth="1"/>
    <col min="12" max="16384" width="9.13636363636364" style="154"/>
  </cols>
  <sheetData>
    <row r="1" spans="1:5">
      <c r="A1" s="156" t="s">
        <v>302</v>
      </c>
      <c r="B1" s="156"/>
      <c r="C1" s="156"/>
      <c r="D1" s="156"/>
      <c r="E1" s="156"/>
    </row>
    <row r="2" spans="1:5">
      <c r="A2" s="157" t="s">
        <v>269</v>
      </c>
      <c r="B2" s="157"/>
      <c r="C2" s="157"/>
      <c r="D2" s="157"/>
      <c r="E2" s="157"/>
    </row>
    <row r="3" spans="1:5">
      <c r="A3" s="156" t="s">
        <v>303</v>
      </c>
      <c r="B3" s="156"/>
      <c r="C3" s="156"/>
      <c r="D3" s="156"/>
      <c r="E3" s="156"/>
    </row>
    <row r="4" spans="1:5">
      <c r="A4" s="158"/>
      <c r="B4" s="240"/>
      <c r="C4" s="160"/>
      <c r="D4" s="160"/>
      <c r="E4" s="160"/>
    </row>
    <row r="5" spans="1:5">
      <c r="A5" s="156"/>
      <c r="B5" s="156"/>
      <c r="C5" s="156"/>
      <c r="D5" s="156"/>
      <c r="E5" s="156"/>
    </row>
    <row r="6" spans="1:5">
      <c r="A6" s="241" t="s">
        <v>317</v>
      </c>
      <c r="B6" s="241"/>
      <c r="C6" s="241"/>
      <c r="D6" s="241"/>
      <c r="E6" s="241"/>
    </row>
    <row r="7" spans="1:5">
      <c r="A7" s="156" t="s">
        <v>305</v>
      </c>
      <c r="B7" s="156"/>
      <c r="C7" s="156"/>
      <c r="D7" s="156"/>
      <c r="E7" s="156"/>
    </row>
    <row r="8" spans="1:5">
      <c r="A8" s="158"/>
      <c r="B8" s="242"/>
      <c r="C8" s="160"/>
      <c r="D8" s="160"/>
      <c r="E8" s="160"/>
    </row>
    <row r="9" s="153" customFormat="1" spans="1:5">
      <c r="A9" s="162" t="s">
        <v>306</v>
      </c>
      <c r="B9" s="243" t="s">
        <v>307</v>
      </c>
      <c r="C9" s="162" t="s">
        <v>308</v>
      </c>
      <c r="D9" s="164" t="s">
        <v>309</v>
      </c>
      <c r="E9" s="164" t="s">
        <v>310</v>
      </c>
    </row>
    <row r="10" spans="1:8">
      <c r="A10" s="251" t="s">
        <v>58</v>
      </c>
      <c r="B10" s="252">
        <v>60</v>
      </c>
      <c r="C10" s="253" t="s">
        <v>318</v>
      </c>
      <c r="D10" s="254">
        <v>2000</v>
      </c>
      <c r="E10" s="254">
        <f>B10*D10</f>
        <v>120000</v>
      </c>
      <c r="G10" s="154">
        <v>104</v>
      </c>
      <c r="H10" s="155">
        <v>4</v>
      </c>
    </row>
    <row r="11" spans="1:8">
      <c r="A11" s="433" t="s">
        <v>59</v>
      </c>
      <c r="B11" s="252">
        <v>152</v>
      </c>
      <c r="C11" s="253" t="s">
        <v>319</v>
      </c>
      <c r="D11" s="254">
        <v>1250</v>
      </c>
      <c r="E11" s="254">
        <f t="shared" ref="E11:E12" si="0">B11*D11</f>
        <v>190000</v>
      </c>
      <c r="G11" s="154">
        <v>104</v>
      </c>
      <c r="H11" s="155">
        <v>1</v>
      </c>
    </row>
    <row r="12" spans="1:8">
      <c r="A12" s="251" t="s">
        <v>60</v>
      </c>
      <c r="B12" s="252">
        <v>15</v>
      </c>
      <c r="C12" s="253" t="s">
        <v>319</v>
      </c>
      <c r="D12" s="254">
        <v>12000</v>
      </c>
      <c r="E12" s="254">
        <f t="shared" si="0"/>
        <v>180000</v>
      </c>
      <c r="G12" s="154">
        <v>104</v>
      </c>
      <c r="H12" s="155">
        <v>60</v>
      </c>
    </row>
    <row r="13" spans="1:5">
      <c r="A13" s="247" t="s">
        <v>320</v>
      </c>
      <c r="B13" s="247"/>
      <c r="C13" s="247"/>
      <c r="D13" s="247"/>
      <c r="E13" s="182">
        <f>SUM(E10:E12)</f>
        <v>490000</v>
      </c>
    </row>
    <row r="14" spans="1:4">
      <c r="A14" s="160"/>
      <c r="B14" s="242"/>
      <c r="C14" s="160"/>
      <c r="D14" s="160"/>
    </row>
    <row r="15" spans="1:4">
      <c r="A15" s="160"/>
      <c r="B15" s="242"/>
      <c r="C15" s="160"/>
      <c r="D15" s="160"/>
    </row>
    <row r="16" spans="1:4">
      <c r="A16" s="160"/>
      <c r="B16" s="242"/>
      <c r="C16" s="160"/>
      <c r="D16" s="160"/>
    </row>
    <row r="17" spans="1:4">
      <c r="A17" s="160"/>
      <c r="B17" s="242"/>
      <c r="C17" s="160"/>
      <c r="D17" s="160"/>
    </row>
    <row r="18" spans="1:4">
      <c r="A18" s="160"/>
      <c r="B18" s="242"/>
      <c r="C18" s="160"/>
      <c r="D18" s="160"/>
    </row>
    <row r="19" spans="1:4">
      <c r="A19" s="160"/>
      <c r="B19" s="242"/>
      <c r="C19" s="160"/>
      <c r="D19" s="160"/>
    </row>
    <row r="20" spans="1:4">
      <c r="A20" s="160"/>
      <c r="B20" s="242"/>
      <c r="C20" s="160"/>
      <c r="D20" s="160"/>
    </row>
    <row r="21" spans="1:4">
      <c r="A21" s="160"/>
      <c r="B21" s="242"/>
      <c r="C21" s="160"/>
      <c r="D21" s="160"/>
    </row>
    <row r="22" spans="1:4">
      <c r="A22" s="160"/>
      <c r="B22" s="242"/>
      <c r="C22" s="160"/>
      <c r="D22" s="160"/>
    </row>
  </sheetData>
  <mergeCells count="7">
    <mergeCell ref="A1:E1"/>
    <mergeCell ref="A2:E2"/>
    <mergeCell ref="A3:E3"/>
    <mergeCell ref="A5:E5"/>
    <mergeCell ref="A6:E6"/>
    <mergeCell ref="A7:E7"/>
    <mergeCell ref="A13:D13"/>
  </mergeCells>
  <printOptions horizontalCentered="1"/>
  <pageMargins left="0.0393700787401575" right="0.0393700787401575" top="0.748031496062992" bottom="0.748031496062992" header="0.31496062992126" footer="0.31496062992126"/>
  <pageSetup paperSize="9" scale="98" orientation="portrait" horizontalDpi="300" verticalDpi="300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>
    <tabColor theme="1"/>
    <pageSetUpPr fitToPage="1"/>
  </sheetPr>
  <dimension ref="A1:E92"/>
  <sheetViews>
    <sheetView view="pageBreakPreview" zoomScaleNormal="85" topLeftCell="A56" workbookViewId="0">
      <selection activeCell="P37" sqref="P37"/>
    </sheetView>
  </sheetViews>
  <sheetFormatPr defaultColWidth="9.13636363636364" defaultRowHeight="15.5" outlineLevelCol="4"/>
  <cols>
    <col min="1" max="1" width="65.7090909090909" style="154" customWidth="1"/>
    <col min="2" max="2" width="11.2818181818182" style="239" customWidth="1"/>
    <col min="3" max="3" width="5.70909090909091" style="154" customWidth="1"/>
    <col min="4" max="4" width="10.2818181818182" style="154" customWidth="1"/>
    <col min="5" max="5" width="14.2818181818182" style="154" customWidth="1"/>
    <col min="6" max="6" width="9.13636363636364" style="154"/>
    <col min="7" max="7" width="42.1363636363636" style="154" customWidth="1"/>
    <col min="8" max="8" width="11.2818181818182" style="155" customWidth="1"/>
    <col min="9" max="9" width="5.28181818181818" style="154" customWidth="1"/>
    <col min="10" max="10" width="15.2818181818182" style="154" customWidth="1"/>
    <col min="11" max="11" width="15" style="154" customWidth="1"/>
    <col min="12" max="16384" width="9.13636363636364" style="154"/>
  </cols>
  <sheetData>
    <row r="1" spans="1:5">
      <c r="A1" s="156" t="s">
        <v>302</v>
      </c>
      <c r="B1" s="156"/>
      <c r="C1" s="156"/>
      <c r="D1" s="156"/>
      <c r="E1" s="156"/>
    </row>
    <row r="2" spans="1:5">
      <c r="A2" s="157" t="s">
        <v>269</v>
      </c>
      <c r="B2" s="157"/>
      <c r="C2" s="157"/>
      <c r="D2" s="157"/>
      <c r="E2" s="157"/>
    </row>
    <row r="3" spans="1:5">
      <c r="A3" s="156" t="s">
        <v>303</v>
      </c>
      <c r="B3" s="156"/>
      <c r="C3" s="156"/>
      <c r="D3" s="156"/>
      <c r="E3" s="156"/>
    </row>
    <row r="4" spans="1:5">
      <c r="A4" s="158"/>
      <c r="B4" s="240"/>
      <c r="C4" s="160"/>
      <c r="D4" s="160"/>
      <c r="E4" s="160"/>
    </row>
    <row r="5" spans="1:5">
      <c r="A5" s="156"/>
      <c r="B5" s="156"/>
      <c r="C5" s="156"/>
      <c r="D5" s="156"/>
      <c r="E5" s="156"/>
    </row>
    <row r="6" spans="1:5">
      <c r="A6" s="157" t="s">
        <v>321</v>
      </c>
      <c r="B6" s="157"/>
      <c r="C6" s="157"/>
      <c r="D6" s="157"/>
      <c r="E6" s="157"/>
    </row>
    <row r="7" spans="1:5">
      <c r="A7" s="156" t="s">
        <v>305</v>
      </c>
      <c r="B7" s="156"/>
      <c r="C7" s="156"/>
      <c r="D7" s="156"/>
      <c r="E7" s="156"/>
    </row>
    <row r="8" spans="1:5">
      <c r="A8" s="158"/>
      <c r="B8" s="242"/>
      <c r="C8" s="160"/>
      <c r="D8" s="160"/>
      <c r="E8" s="160"/>
    </row>
    <row r="9" s="153" customFormat="1" spans="1:5">
      <c r="A9" s="162" t="s">
        <v>306</v>
      </c>
      <c r="B9" s="243" t="s">
        <v>307</v>
      </c>
      <c r="C9" s="162" t="s">
        <v>308</v>
      </c>
      <c r="D9" s="164" t="s">
        <v>322</v>
      </c>
      <c r="E9" s="164" t="s">
        <v>169</v>
      </c>
    </row>
    <row r="10" spans="1:5">
      <c r="A10" s="431" t="s">
        <v>62</v>
      </c>
      <c r="B10" s="252">
        <v>200</v>
      </c>
      <c r="C10" s="432" t="s">
        <v>291</v>
      </c>
      <c r="D10" s="254">
        <v>398.4896</v>
      </c>
      <c r="E10" s="254">
        <v>79697.92</v>
      </c>
    </row>
    <row r="11" spans="1:5">
      <c r="A11" s="251" t="s">
        <v>63</v>
      </c>
      <c r="B11" s="252">
        <v>200</v>
      </c>
      <c r="C11" s="253" t="s">
        <v>291</v>
      </c>
      <c r="D11" s="254">
        <v>398.4896</v>
      </c>
      <c r="E11" s="254">
        <v>79697.92</v>
      </c>
    </row>
    <row r="12" spans="1:5">
      <c r="A12" s="433" t="s">
        <v>64</v>
      </c>
      <c r="B12" s="252">
        <v>200</v>
      </c>
      <c r="C12" s="434" t="s">
        <v>291</v>
      </c>
      <c r="D12" s="254">
        <v>1452.5056</v>
      </c>
      <c r="E12" s="254">
        <v>290501.12</v>
      </c>
    </row>
    <row r="13" spans="1:5">
      <c r="A13" s="251" t="s">
        <v>65</v>
      </c>
      <c r="B13" s="252">
        <v>200</v>
      </c>
      <c r="C13" s="435" t="s">
        <v>291</v>
      </c>
      <c r="D13" s="254">
        <v>566.3616</v>
      </c>
      <c r="E13" s="254">
        <v>113272.32</v>
      </c>
    </row>
    <row r="14" spans="1:5">
      <c r="A14" s="436" t="s">
        <v>66</v>
      </c>
      <c r="B14" s="252">
        <v>200</v>
      </c>
      <c r="C14" s="437" t="s">
        <v>291</v>
      </c>
      <c r="D14" s="254">
        <v>275.2</v>
      </c>
      <c r="E14" s="254">
        <v>55040</v>
      </c>
    </row>
    <row r="15" spans="1:5">
      <c r="A15" s="438" t="s">
        <v>67</v>
      </c>
      <c r="B15" s="252">
        <v>200</v>
      </c>
      <c r="C15" s="439" t="s">
        <v>291</v>
      </c>
      <c r="D15" s="254">
        <v>393.536</v>
      </c>
      <c r="E15" s="254">
        <v>78707.2</v>
      </c>
    </row>
    <row r="16" spans="1:5">
      <c r="A16" s="438" t="s">
        <v>68</v>
      </c>
      <c r="B16" s="252">
        <v>200</v>
      </c>
      <c r="C16" s="440" t="s">
        <v>291</v>
      </c>
      <c r="D16" s="254">
        <v>275.2</v>
      </c>
      <c r="E16" s="254">
        <v>55040</v>
      </c>
    </row>
    <row r="17" spans="1:5">
      <c r="A17" s="441" t="s">
        <v>69</v>
      </c>
      <c r="B17" s="252">
        <v>200</v>
      </c>
      <c r="C17" s="442" t="s">
        <v>291</v>
      </c>
      <c r="D17" s="254">
        <v>1194.9184</v>
      </c>
      <c r="E17" s="254">
        <v>238983.68</v>
      </c>
    </row>
    <row r="18" spans="1:5">
      <c r="A18" s="443" t="s">
        <v>70</v>
      </c>
      <c r="B18" s="252">
        <v>200</v>
      </c>
      <c r="C18" s="444" t="s">
        <v>291</v>
      </c>
      <c r="D18" s="254">
        <v>275.2</v>
      </c>
      <c r="E18" s="254">
        <v>55040</v>
      </c>
    </row>
    <row r="19" spans="1:5">
      <c r="A19" s="445" t="s">
        <v>71</v>
      </c>
      <c r="B19" s="252">
        <v>200</v>
      </c>
      <c r="C19" s="446" t="s">
        <v>291</v>
      </c>
      <c r="D19" s="254">
        <v>432.064</v>
      </c>
      <c r="E19" s="254">
        <v>86412.8</v>
      </c>
    </row>
    <row r="20" spans="1:5">
      <c r="A20" s="447" t="s">
        <v>72</v>
      </c>
      <c r="B20" s="252">
        <v>200</v>
      </c>
      <c r="C20" s="448" t="s">
        <v>291</v>
      </c>
      <c r="D20" s="254">
        <v>432.064</v>
      </c>
      <c r="E20" s="254">
        <v>86412.8</v>
      </c>
    </row>
    <row r="21" spans="1:5">
      <c r="A21" s="449" t="s">
        <v>73</v>
      </c>
      <c r="B21" s="252">
        <v>200</v>
      </c>
      <c r="C21" s="450" t="s">
        <v>291</v>
      </c>
      <c r="D21" s="254">
        <v>432.064</v>
      </c>
      <c r="E21" s="254">
        <v>86412.8</v>
      </c>
    </row>
    <row r="22" spans="1:5">
      <c r="A22" s="451" t="s">
        <v>74</v>
      </c>
      <c r="B22" s="252">
        <v>200</v>
      </c>
      <c r="C22" s="452" t="s">
        <v>291</v>
      </c>
      <c r="D22" s="254">
        <v>516.8256</v>
      </c>
      <c r="E22" s="254">
        <v>103365.12</v>
      </c>
    </row>
    <row r="23" spans="1:5">
      <c r="A23" s="453" t="s">
        <v>75</v>
      </c>
      <c r="B23" s="252">
        <v>200</v>
      </c>
      <c r="C23" s="454" t="s">
        <v>291</v>
      </c>
      <c r="D23" s="254">
        <v>275.2</v>
      </c>
      <c r="E23" s="254">
        <v>55040</v>
      </c>
    </row>
    <row r="24" spans="1:5">
      <c r="A24" s="449" t="s">
        <v>76</v>
      </c>
      <c r="B24" s="252">
        <v>200</v>
      </c>
      <c r="C24" s="450" t="s">
        <v>291</v>
      </c>
      <c r="D24" s="254">
        <v>565.8112</v>
      </c>
      <c r="E24" s="254">
        <v>113162.24</v>
      </c>
    </row>
    <row r="25" spans="1:5">
      <c r="A25" s="455" t="s">
        <v>77</v>
      </c>
      <c r="B25" s="252">
        <v>200</v>
      </c>
      <c r="C25" s="456" t="s">
        <v>291</v>
      </c>
      <c r="D25" s="254">
        <v>393.536</v>
      </c>
      <c r="E25" s="254">
        <v>78707.2</v>
      </c>
    </row>
    <row r="26" spans="1:5">
      <c r="A26" s="457" t="s">
        <v>78</v>
      </c>
      <c r="B26" s="458">
        <v>400</v>
      </c>
      <c r="C26" s="459" t="s">
        <v>291</v>
      </c>
      <c r="D26" s="254">
        <v>495.36</v>
      </c>
      <c r="E26" s="254">
        <v>198144</v>
      </c>
    </row>
    <row r="27" spans="1:5">
      <c r="A27" s="460" t="s">
        <v>79</v>
      </c>
      <c r="B27" s="461">
        <v>200</v>
      </c>
      <c r="C27" s="462" t="s">
        <v>291</v>
      </c>
      <c r="D27" s="254">
        <v>275.2</v>
      </c>
      <c r="E27" s="254">
        <v>55040</v>
      </c>
    </row>
    <row r="28" spans="1:5">
      <c r="A28" s="449" t="s">
        <v>80</v>
      </c>
      <c r="B28" s="461">
        <v>200</v>
      </c>
      <c r="C28" s="463" t="s">
        <v>291</v>
      </c>
      <c r="D28" s="254">
        <v>2179.584</v>
      </c>
      <c r="E28" s="254">
        <v>435916.8</v>
      </c>
    </row>
    <row r="29" spans="1:5">
      <c r="A29" s="464" t="s">
        <v>81</v>
      </c>
      <c r="B29" s="461">
        <v>200</v>
      </c>
      <c r="C29" s="465" t="s">
        <v>291</v>
      </c>
      <c r="D29" s="254">
        <v>4420.2624</v>
      </c>
      <c r="E29" s="254">
        <v>884052.48</v>
      </c>
    </row>
    <row r="30" spans="1:5">
      <c r="A30" s="466" t="s">
        <v>82</v>
      </c>
      <c r="B30" s="461">
        <v>200</v>
      </c>
      <c r="C30" s="467" t="s">
        <v>291</v>
      </c>
      <c r="D30" s="254">
        <v>847.616</v>
      </c>
      <c r="E30" s="254">
        <v>169523.2</v>
      </c>
    </row>
    <row r="31" spans="1:5">
      <c r="A31" s="468" t="s">
        <v>83</v>
      </c>
      <c r="B31" s="461">
        <v>200</v>
      </c>
      <c r="C31" s="469" t="s">
        <v>291</v>
      </c>
      <c r="D31" s="254">
        <v>847.616</v>
      </c>
      <c r="E31" s="254">
        <v>169523.2</v>
      </c>
    </row>
    <row r="32" spans="1:5">
      <c r="A32" s="470" t="s">
        <v>84</v>
      </c>
      <c r="B32" s="461">
        <v>200</v>
      </c>
      <c r="C32" s="471" t="s">
        <v>291</v>
      </c>
      <c r="D32" s="254">
        <v>432.064</v>
      </c>
      <c r="E32" s="254">
        <v>86412.8</v>
      </c>
    </row>
    <row r="33" spans="1:5">
      <c r="A33" s="472" t="s">
        <v>85</v>
      </c>
      <c r="B33" s="461">
        <v>200</v>
      </c>
      <c r="C33" s="465" t="s">
        <v>291</v>
      </c>
      <c r="D33" s="254">
        <v>890.5472</v>
      </c>
      <c r="E33" s="254">
        <v>178109.44</v>
      </c>
    </row>
    <row r="34" spans="1:5">
      <c r="A34" s="473" t="s">
        <v>86</v>
      </c>
      <c r="B34" s="461">
        <v>200</v>
      </c>
      <c r="C34" s="474" t="s">
        <v>291</v>
      </c>
      <c r="D34" s="254">
        <v>393.536</v>
      </c>
      <c r="E34" s="254">
        <v>78707.2</v>
      </c>
    </row>
    <row r="35" spans="1:5">
      <c r="A35" s="475" t="s">
        <v>87</v>
      </c>
      <c r="B35" s="461">
        <v>200</v>
      </c>
      <c r="C35" s="463" t="s">
        <v>291</v>
      </c>
      <c r="D35" s="254">
        <v>476.096</v>
      </c>
      <c r="E35" s="254">
        <v>95219.2</v>
      </c>
    </row>
    <row r="36" spans="1:5">
      <c r="A36" s="475" t="s">
        <v>88</v>
      </c>
      <c r="B36" s="461">
        <v>200</v>
      </c>
      <c r="C36" s="476" t="s">
        <v>291</v>
      </c>
      <c r="D36" s="254">
        <v>3151.5904</v>
      </c>
      <c r="E36" s="254">
        <v>630318.08</v>
      </c>
    </row>
    <row r="37" spans="1:5">
      <c r="A37" s="475" t="s">
        <v>89</v>
      </c>
      <c r="B37" s="461">
        <v>200</v>
      </c>
      <c r="C37" s="477" t="s">
        <v>291</v>
      </c>
      <c r="D37" s="254">
        <v>1252.7104</v>
      </c>
      <c r="E37" s="254">
        <v>250542.08</v>
      </c>
    </row>
    <row r="38" spans="1:5">
      <c r="A38" s="478" t="s">
        <v>90</v>
      </c>
      <c r="B38" s="461">
        <v>200</v>
      </c>
      <c r="C38" s="479" t="s">
        <v>291</v>
      </c>
      <c r="D38" s="254">
        <v>847.616</v>
      </c>
      <c r="E38" s="254">
        <v>169523.2</v>
      </c>
    </row>
    <row r="39" spans="1:5">
      <c r="A39" s="480" t="s">
        <v>91</v>
      </c>
      <c r="B39" s="461">
        <v>200</v>
      </c>
      <c r="C39" s="481" t="s">
        <v>291</v>
      </c>
      <c r="D39" s="254">
        <v>624.704</v>
      </c>
      <c r="E39" s="254">
        <v>124940.8</v>
      </c>
    </row>
    <row r="40" spans="1:5">
      <c r="A40" s="482" t="s">
        <v>92</v>
      </c>
      <c r="B40" s="461">
        <v>200</v>
      </c>
      <c r="C40" s="483" t="s">
        <v>291</v>
      </c>
      <c r="D40" s="254">
        <v>847.616</v>
      </c>
      <c r="E40" s="254">
        <v>169523.2</v>
      </c>
    </row>
    <row r="41" spans="1:5">
      <c r="A41" s="484" t="s">
        <v>93</v>
      </c>
      <c r="B41" s="461">
        <v>200</v>
      </c>
      <c r="C41" s="485" t="s">
        <v>291</v>
      </c>
      <c r="D41" s="254">
        <v>847.616</v>
      </c>
      <c r="E41" s="254">
        <v>169523.2</v>
      </c>
    </row>
    <row r="42" spans="1:5">
      <c r="A42" s="484" t="s">
        <v>94</v>
      </c>
      <c r="B42" s="461">
        <v>200</v>
      </c>
      <c r="C42" s="486" t="s">
        <v>291</v>
      </c>
      <c r="D42" s="254">
        <v>275.2</v>
      </c>
      <c r="E42" s="254">
        <v>55040</v>
      </c>
    </row>
    <row r="43" spans="1:5">
      <c r="A43" s="484" t="s">
        <v>95</v>
      </c>
      <c r="B43" s="461">
        <v>200</v>
      </c>
      <c r="C43" s="487" t="s">
        <v>291</v>
      </c>
      <c r="D43" s="254">
        <v>2101.4272</v>
      </c>
      <c r="E43" s="254">
        <v>420285.44</v>
      </c>
    </row>
    <row r="44" spans="1:5">
      <c r="A44" s="488" t="s">
        <v>96</v>
      </c>
      <c r="B44" s="461">
        <v>200</v>
      </c>
      <c r="C44" s="489" t="s">
        <v>291</v>
      </c>
      <c r="D44" s="254">
        <v>476.096</v>
      </c>
      <c r="E44" s="254">
        <v>95219.2</v>
      </c>
    </row>
    <row r="45" spans="1:5">
      <c r="A45" s="490" t="s">
        <v>97</v>
      </c>
      <c r="B45" s="461">
        <v>200</v>
      </c>
      <c r="C45" s="491" t="s">
        <v>291</v>
      </c>
      <c r="D45" s="254">
        <v>4394.944</v>
      </c>
      <c r="E45" s="254">
        <v>878988.8</v>
      </c>
    </row>
    <row r="46" spans="1:5">
      <c r="A46" s="492" t="s">
        <v>98</v>
      </c>
      <c r="B46" s="461">
        <v>200</v>
      </c>
      <c r="C46" s="493" t="s">
        <v>291</v>
      </c>
      <c r="D46" s="254">
        <v>393.536</v>
      </c>
      <c r="E46" s="254">
        <v>78707.2</v>
      </c>
    </row>
    <row r="47" spans="1:5">
      <c r="A47" s="494" t="s">
        <v>99</v>
      </c>
      <c r="B47" s="461">
        <v>200</v>
      </c>
      <c r="C47" s="495" t="s">
        <v>291</v>
      </c>
      <c r="D47" s="254">
        <v>561.408</v>
      </c>
      <c r="E47" s="254">
        <v>112281.6</v>
      </c>
    </row>
    <row r="48" spans="1:5">
      <c r="A48" s="496" t="s">
        <v>100</v>
      </c>
      <c r="B48" s="461">
        <v>200</v>
      </c>
      <c r="C48" s="497" t="s">
        <v>291</v>
      </c>
      <c r="D48" s="254">
        <v>12792.3968</v>
      </c>
      <c r="E48" s="254">
        <v>2558479.36</v>
      </c>
    </row>
    <row r="49" spans="1:5">
      <c r="A49" s="498" t="s">
        <v>101</v>
      </c>
      <c r="B49" s="499">
        <v>600</v>
      </c>
      <c r="C49" s="500" t="s">
        <v>291</v>
      </c>
      <c r="D49" s="254">
        <v>404.544</v>
      </c>
      <c r="E49" s="254">
        <v>242726.4</v>
      </c>
    </row>
    <row r="50" spans="1:5">
      <c r="A50" s="478" t="s">
        <v>102</v>
      </c>
      <c r="B50" s="501">
        <v>200</v>
      </c>
      <c r="C50" s="502" t="s">
        <v>291</v>
      </c>
      <c r="D50" s="254">
        <v>1214.1824</v>
      </c>
      <c r="E50" s="254">
        <v>242836.48</v>
      </c>
    </row>
    <row r="51" spans="1:5">
      <c r="A51" s="484" t="s">
        <v>103</v>
      </c>
      <c r="B51" s="503">
        <v>100</v>
      </c>
      <c r="C51" s="504" t="s">
        <v>291</v>
      </c>
      <c r="D51" s="254">
        <v>25218.2272</v>
      </c>
      <c r="E51" s="254">
        <v>2521822.72</v>
      </c>
    </row>
    <row r="52" spans="1:5">
      <c r="A52" s="484" t="s">
        <v>104</v>
      </c>
      <c r="B52" s="503">
        <v>100</v>
      </c>
      <c r="C52" s="504" t="s">
        <v>291</v>
      </c>
      <c r="D52" s="254">
        <v>4723.5328</v>
      </c>
      <c r="E52" s="254">
        <v>472353.28</v>
      </c>
    </row>
    <row r="53" spans="1:5">
      <c r="A53" s="505" t="s">
        <v>105</v>
      </c>
      <c r="B53" s="506">
        <v>200</v>
      </c>
      <c r="C53" s="507" t="s">
        <v>291</v>
      </c>
      <c r="D53" s="254">
        <v>550.4</v>
      </c>
      <c r="E53" s="254">
        <v>110080</v>
      </c>
    </row>
    <row r="54" spans="1:5">
      <c r="A54" s="508" t="s">
        <v>106</v>
      </c>
      <c r="B54" s="506">
        <v>200</v>
      </c>
      <c r="C54" s="509" t="s">
        <v>291</v>
      </c>
      <c r="D54" s="254">
        <v>560.3072</v>
      </c>
      <c r="E54" s="254">
        <v>112061.44</v>
      </c>
    </row>
    <row r="55" spans="1:5">
      <c r="A55" s="510" t="s">
        <v>107</v>
      </c>
      <c r="B55" s="506">
        <v>200</v>
      </c>
      <c r="C55" s="511" t="s">
        <v>291</v>
      </c>
      <c r="D55" s="254">
        <v>1790.4512</v>
      </c>
      <c r="E55" s="254">
        <v>358090.24</v>
      </c>
    </row>
    <row r="56" spans="1:5">
      <c r="A56" s="512" t="s">
        <v>108</v>
      </c>
      <c r="B56" s="506">
        <v>200</v>
      </c>
      <c r="C56" s="513" t="s">
        <v>291</v>
      </c>
      <c r="D56" s="254">
        <v>275.2</v>
      </c>
      <c r="E56" s="254">
        <v>55040</v>
      </c>
    </row>
    <row r="57" spans="1:5">
      <c r="A57" s="478" t="s">
        <v>109</v>
      </c>
      <c r="B57" s="506">
        <v>200</v>
      </c>
      <c r="C57" s="514" t="s">
        <v>291</v>
      </c>
      <c r="D57" s="254">
        <v>773.8624</v>
      </c>
      <c r="E57" s="254">
        <v>154772.48</v>
      </c>
    </row>
    <row r="58" spans="1:5">
      <c r="A58" s="515" t="s">
        <v>110</v>
      </c>
      <c r="B58" s="506">
        <v>200</v>
      </c>
      <c r="C58" s="516" t="s">
        <v>291</v>
      </c>
      <c r="D58" s="254">
        <v>514.624</v>
      </c>
      <c r="E58" s="254">
        <v>102924.8</v>
      </c>
    </row>
    <row r="59" spans="1:5">
      <c r="A59" s="517" t="s">
        <v>111</v>
      </c>
      <c r="B59" s="506">
        <v>200</v>
      </c>
      <c r="C59" s="518" t="s">
        <v>291</v>
      </c>
      <c r="D59" s="254">
        <v>275.2</v>
      </c>
      <c r="E59" s="254">
        <v>55040</v>
      </c>
    </row>
    <row r="60" spans="1:5">
      <c r="A60" s="484" t="s">
        <v>112</v>
      </c>
      <c r="B60" s="506">
        <v>200</v>
      </c>
      <c r="C60" s="504" t="s">
        <v>291</v>
      </c>
      <c r="D60" s="254">
        <v>577.3696</v>
      </c>
      <c r="E60" s="254">
        <v>115473.92</v>
      </c>
    </row>
    <row r="61" spans="1:5">
      <c r="A61" s="505" t="s">
        <v>113</v>
      </c>
      <c r="B61" s="506">
        <v>200</v>
      </c>
      <c r="C61" s="519" t="s">
        <v>291</v>
      </c>
      <c r="D61" s="254">
        <v>275.2</v>
      </c>
      <c r="E61" s="254">
        <v>55040</v>
      </c>
    </row>
    <row r="62" spans="1:5">
      <c r="A62" s="520" t="s">
        <v>114</v>
      </c>
      <c r="B62" s="506">
        <v>200</v>
      </c>
      <c r="C62" s="521" t="s">
        <v>291</v>
      </c>
      <c r="D62" s="254">
        <v>275.2</v>
      </c>
      <c r="E62" s="254">
        <v>55040</v>
      </c>
    </row>
    <row r="63" spans="1:5">
      <c r="A63" s="505" t="s">
        <v>115</v>
      </c>
      <c r="B63" s="506">
        <v>200</v>
      </c>
      <c r="C63" s="522" t="s">
        <v>291</v>
      </c>
      <c r="D63" s="254">
        <v>275.2</v>
      </c>
      <c r="E63" s="254">
        <v>55040</v>
      </c>
    </row>
    <row r="64" spans="1:5">
      <c r="A64" s="523" t="s">
        <v>116</v>
      </c>
      <c r="B64" s="506">
        <v>200</v>
      </c>
      <c r="C64" s="516" t="s">
        <v>291</v>
      </c>
      <c r="D64" s="254">
        <v>514.0736</v>
      </c>
      <c r="E64" s="254">
        <v>102814.72</v>
      </c>
    </row>
    <row r="65" spans="1:5">
      <c r="A65" s="524" t="s">
        <v>117</v>
      </c>
      <c r="B65" s="506">
        <v>200</v>
      </c>
      <c r="C65" s="525" t="s">
        <v>291</v>
      </c>
      <c r="D65" s="254">
        <v>6629.568</v>
      </c>
      <c r="E65" s="254">
        <v>1325913.6</v>
      </c>
    </row>
    <row r="66" spans="1:5">
      <c r="A66" s="488" t="s">
        <v>118</v>
      </c>
      <c r="B66" s="506">
        <v>200</v>
      </c>
      <c r="C66" s="526" t="s">
        <v>291</v>
      </c>
      <c r="D66" s="254">
        <v>275.2</v>
      </c>
      <c r="E66" s="254">
        <v>55040</v>
      </c>
    </row>
    <row r="67" spans="1:5">
      <c r="A67" s="527" t="s">
        <v>119</v>
      </c>
      <c r="B67" s="506">
        <v>200</v>
      </c>
      <c r="C67" s="528" t="s">
        <v>291</v>
      </c>
      <c r="D67" s="254">
        <v>275.2</v>
      </c>
      <c r="E67" s="254">
        <v>55040</v>
      </c>
    </row>
    <row r="68" spans="1:5">
      <c r="A68" s="529" t="s">
        <v>120</v>
      </c>
      <c r="B68" s="506">
        <v>200</v>
      </c>
      <c r="C68" s="530" t="s">
        <v>291</v>
      </c>
      <c r="D68" s="254">
        <v>7530.5728</v>
      </c>
      <c r="E68" s="254">
        <v>1506114.56</v>
      </c>
    </row>
    <row r="69" spans="1:5">
      <c r="A69" s="531" t="s">
        <v>121</v>
      </c>
      <c r="B69" s="506">
        <v>200</v>
      </c>
      <c r="C69" s="532" t="s">
        <v>291</v>
      </c>
      <c r="D69" s="254">
        <v>847.616</v>
      </c>
      <c r="E69" s="254">
        <v>169523.2</v>
      </c>
    </row>
    <row r="70" spans="1:5">
      <c r="A70" s="484" t="s">
        <v>122</v>
      </c>
      <c r="B70" s="506">
        <v>200</v>
      </c>
      <c r="C70" s="533" t="s">
        <v>291</v>
      </c>
      <c r="D70" s="254">
        <v>579.5712</v>
      </c>
      <c r="E70" s="254">
        <v>115914.24</v>
      </c>
    </row>
    <row r="71" spans="1:5">
      <c r="A71" s="484" t="s">
        <v>123</v>
      </c>
      <c r="B71" s="506">
        <v>200</v>
      </c>
      <c r="C71" s="534" t="s">
        <v>291</v>
      </c>
      <c r="D71" s="254">
        <v>25069.0688</v>
      </c>
      <c r="E71" s="254">
        <v>5013813.76</v>
      </c>
    </row>
    <row r="72" spans="1:5">
      <c r="A72" s="484" t="s">
        <v>124</v>
      </c>
      <c r="B72" s="506">
        <v>200</v>
      </c>
      <c r="C72" s="535" t="s">
        <v>291</v>
      </c>
      <c r="D72" s="254">
        <v>3107.008</v>
      </c>
      <c r="E72" s="254">
        <v>621401.6</v>
      </c>
    </row>
    <row r="73" spans="1:5">
      <c r="A73" s="505" t="s">
        <v>125</v>
      </c>
      <c r="B73" s="506">
        <v>200</v>
      </c>
      <c r="C73" s="536" t="s">
        <v>291</v>
      </c>
      <c r="D73" s="254">
        <v>6027.4304</v>
      </c>
      <c r="E73" s="254">
        <v>1205486.08</v>
      </c>
    </row>
    <row r="74" spans="1:5">
      <c r="A74" s="537" t="s">
        <v>126</v>
      </c>
      <c r="B74" s="506">
        <v>400</v>
      </c>
      <c r="C74" s="538" t="s">
        <v>291</v>
      </c>
      <c r="D74" s="254">
        <v>896.6016</v>
      </c>
      <c r="E74" s="254">
        <v>358640.64</v>
      </c>
    </row>
    <row r="75" spans="1:5">
      <c r="A75" s="478" t="s">
        <v>127</v>
      </c>
      <c r="B75" s="539">
        <v>400</v>
      </c>
      <c r="C75" s="540" t="s">
        <v>291</v>
      </c>
      <c r="D75" s="254">
        <v>631.3088</v>
      </c>
      <c r="E75" s="254">
        <v>252523.52</v>
      </c>
    </row>
    <row r="76" spans="1:5">
      <c r="A76" s="484" t="s">
        <v>128</v>
      </c>
      <c r="B76" s="541">
        <v>24</v>
      </c>
      <c r="C76" s="533" t="s">
        <v>291</v>
      </c>
      <c r="D76" s="254">
        <v>15734.8352</v>
      </c>
      <c r="E76" s="254">
        <v>377636.0448</v>
      </c>
    </row>
    <row r="77" ht="31" spans="1:5">
      <c r="A77" s="484" t="s">
        <v>129</v>
      </c>
      <c r="B77" s="541">
        <v>24</v>
      </c>
      <c r="C77" s="533" t="s">
        <v>291</v>
      </c>
      <c r="D77" s="254">
        <v>99129.792</v>
      </c>
      <c r="E77" s="254">
        <v>2379115.008</v>
      </c>
    </row>
    <row r="78" spans="1:5">
      <c r="A78" s="542" t="s">
        <v>130</v>
      </c>
      <c r="B78" s="543">
        <v>20</v>
      </c>
      <c r="C78" s="544" t="s">
        <v>291</v>
      </c>
      <c r="D78" s="254">
        <v>82410.2912</v>
      </c>
      <c r="E78" s="254">
        <v>1648205.824</v>
      </c>
    </row>
    <row r="79" spans="1:5">
      <c r="A79" s="545" t="s">
        <v>131</v>
      </c>
      <c r="B79" s="546">
        <v>100</v>
      </c>
      <c r="C79" s="540" t="s">
        <v>291</v>
      </c>
      <c r="D79" s="254">
        <v>11188.5312</v>
      </c>
      <c r="E79" s="254">
        <v>1118853.12</v>
      </c>
    </row>
    <row r="80" spans="1:5">
      <c r="A80" s="547" t="s">
        <v>132</v>
      </c>
      <c r="B80" s="548">
        <v>200</v>
      </c>
      <c r="C80" s="536" t="s">
        <v>291</v>
      </c>
      <c r="D80" s="254">
        <v>275.2</v>
      </c>
      <c r="E80" s="254">
        <v>55040</v>
      </c>
    </row>
    <row r="81" spans="1:5">
      <c r="A81" s="549" t="s">
        <v>133</v>
      </c>
      <c r="B81" s="548">
        <v>200</v>
      </c>
      <c r="C81" s="550" t="s">
        <v>291</v>
      </c>
      <c r="D81" s="254">
        <v>6085.2224</v>
      </c>
      <c r="E81" s="254">
        <v>1217044.48</v>
      </c>
    </row>
    <row r="82" spans="1:5">
      <c r="A82" s="551" t="s">
        <v>134</v>
      </c>
      <c r="B82" s="548">
        <v>200</v>
      </c>
      <c r="C82" s="552" t="s">
        <v>291</v>
      </c>
      <c r="D82" s="254">
        <v>10927.0912</v>
      </c>
      <c r="E82" s="254">
        <v>2185418.24</v>
      </c>
    </row>
    <row r="83" spans="1:5">
      <c r="A83" s="247" t="s">
        <v>248</v>
      </c>
      <c r="B83" s="247"/>
      <c r="C83" s="247"/>
      <c r="D83" s="247"/>
      <c r="E83" s="182">
        <f>SUM(E10:E82)</f>
        <v>34191393.9968</v>
      </c>
    </row>
    <row r="84" spans="1:4">
      <c r="A84" s="160"/>
      <c r="B84" s="242"/>
      <c r="C84" s="160"/>
      <c r="D84" s="160"/>
    </row>
    <row r="85" spans="1:4">
      <c r="A85" s="160"/>
      <c r="B85" s="242"/>
      <c r="C85" s="160"/>
      <c r="D85" s="160"/>
    </row>
    <row r="86" spans="1:4">
      <c r="A86" s="160"/>
      <c r="B86" s="242"/>
      <c r="C86" s="160"/>
      <c r="D86" s="160"/>
    </row>
    <row r="87" spans="1:4">
      <c r="A87" s="160"/>
      <c r="B87" s="242"/>
      <c r="C87" s="160"/>
      <c r="D87" s="160"/>
    </row>
    <row r="88" spans="1:4">
      <c r="A88" s="160"/>
      <c r="B88" s="242"/>
      <c r="C88" s="160"/>
      <c r="D88" s="160"/>
    </row>
    <row r="89" spans="1:4">
      <c r="A89" s="160"/>
      <c r="B89" s="242"/>
      <c r="C89" s="160"/>
      <c r="D89" s="160"/>
    </row>
    <row r="90" spans="1:4">
      <c r="A90" s="160"/>
      <c r="B90" s="242"/>
      <c r="C90" s="160"/>
      <c r="D90" s="160"/>
    </row>
    <row r="91" spans="1:4">
      <c r="A91" s="160"/>
      <c r="B91" s="242"/>
      <c r="C91" s="160"/>
      <c r="D91" s="160"/>
    </row>
    <row r="92" spans="1:4">
      <c r="A92" s="160"/>
      <c r="B92" s="242"/>
      <c r="C92" s="160"/>
      <c r="D92" s="160"/>
    </row>
  </sheetData>
  <mergeCells count="7">
    <mergeCell ref="A1:E1"/>
    <mergeCell ref="A2:E2"/>
    <mergeCell ref="A3:E3"/>
    <mergeCell ref="A5:E5"/>
    <mergeCell ref="A6:E6"/>
    <mergeCell ref="A7:E7"/>
    <mergeCell ref="A83:D83"/>
  </mergeCells>
  <printOptions horizontalCentered="1"/>
  <pageMargins left="0.0393700787401575" right="0.0393700787401575" top="0.748031496062992" bottom="0.748031496062992" header="0.31496062992126" footer="0.31496062992126"/>
  <pageSetup paperSize="9" scale="95" fitToHeight="0" orientation="portrait" horizontalDpi="300" verticalDpi="300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5">
    <tabColor theme="6"/>
    <pageSetUpPr fitToPage="1"/>
  </sheetPr>
  <dimension ref="A1:R29"/>
  <sheetViews>
    <sheetView view="pageBreakPreview" zoomScale="85" zoomScaleNormal="85" workbookViewId="0">
      <selection activeCell="B10" sqref="B10"/>
    </sheetView>
  </sheetViews>
  <sheetFormatPr defaultColWidth="9.13636363636364" defaultRowHeight="15.5"/>
  <cols>
    <col min="1" max="1" width="57.7090909090909" style="154" customWidth="1"/>
    <col min="2" max="2" width="11.2818181818182" style="239" customWidth="1"/>
    <col min="3" max="3" width="5.70909090909091" style="154" customWidth="1"/>
    <col min="4" max="4" width="15.7090909090909" style="154" customWidth="1"/>
    <col min="5" max="5" width="15.1363636363636" style="154" customWidth="1"/>
    <col min="6" max="6" width="9.13636363636364" style="154"/>
    <col min="7" max="7" width="11" style="154" customWidth="1"/>
    <col min="8" max="8" width="11.2818181818182" style="155" customWidth="1"/>
    <col min="9" max="9" width="9.13636363636364" style="154" customWidth="1"/>
    <col min="10" max="10" width="15.2818181818182" style="154" customWidth="1"/>
    <col min="11" max="11" width="15" style="154" customWidth="1"/>
    <col min="12" max="14" width="9.13636363636364" style="154"/>
    <col min="15" max="15" width="26.7090909090909" style="154" customWidth="1"/>
    <col min="16" max="16" width="9.13636363636364" style="154"/>
    <col min="17" max="17" width="10.4272727272727" style="154" customWidth="1"/>
    <col min="18" max="18" width="14.1363636363636" style="154" customWidth="1"/>
    <col min="19" max="16384" width="9.13636363636364" style="154"/>
  </cols>
  <sheetData>
    <row r="1" spans="1:5">
      <c r="A1" s="156" t="s">
        <v>302</v>
      </c>
      <c r="B1" s="156"/>
      <c r="C1" s="156"/>
      <c r="D1" s="156"/>
      <c r="E1" s="156"/>
    </row>
    <row r="2" spans="1:5">
      <c r="A2" s="157" t="s">
        <v>269</v>
      </c>
      <c r="B2" s="157"/>
      <c r="C2" s="157"/>
      <c r="D2" s="157"/>
      <c r="E2" s="157"/>
    </row>
    <row r="3" spans="1:5">
      <c r="A3" s="156" t="s">
        <v>303</v>
      </c>
      <c r="B3" s="156"/>
      <c r="C3" s="156"/>
      <c r="D3" s="156"/>
      <c r="E3" s="156"/>
    </row>
    <row r="4" spans="1:5">
      <c r="A4" s="158"/>
      <c r="B4" s="240"/>
      <c r="C4" s="160"/>
      <c r="D4" s="160"/>
      <c r="E4" s="160"/>
    </row>
    <row r="5" spans="1:5">
      <c r="A5" s="156"/>
      <c r="B5" s="156"/>
      <c r="C5" s="156"/>
      <c r="D5" s="156"/>
      <c r="E5" s="156"/>
    </row>
    <row r="6" spans="1:5">
      <c r="A6" s="241" t="s">
        <v>323</v>
      </c>
      <c r="B6" s="241"/>
      <c r="C6" s="241"/>
      <c r="D6" s="241"/>
      <c r="E6" s="241"/>
    </row>
    <row r="7" spans="1:5">
      <c r="A7" s="156" t="s">
        <v>305</v>
      </c>
      <c r="B7" s="156"/>
      <c r="C7" s="156"/>
      <c r="D7" s="156"/>
      <c r="E7" s="156"/>
    </row>
    <row r="8" spans="1:5">
      <c r="A8" s="158"/>
      <c r="B8" s="242"/>
      <c r="C8" s="160"/>
      <c r="D8" s="160"/>
      <c r="E8" s="160"/>
    </row>
    <row r="9" s="153" customFormat="1" spans="1:5">
      <c r="A9" s="162" t="s">
        <v>306</v>
      </c>
      <c r="B9" s="243" t="s">
        <v>307</v>
      </c>
      <c r="C9" s="162" t="s">
        <v>308</v>
      </c>
      <c r="D9" s="164" t="s">
        <v>309</v>
      </c>
      <c r="E9" s="164" t="s">
        <v>310</v>
      </c>
    </row>
    <row r="10" spans="1:8">
      <c r="A10" s="251" t="s">
        <v>324</v>
      </c>
      <c r="B10" s="252">
        <f>Draft!C8</f>
        <v>2451</v>
      </c>
      <c r="C10" s="253" t="s">
        <v>291</v>
      </c>
      <c r="D10" s="254">
        <f>Draft!D8</f>
        <v>24000</v>
      </c>
      <c r="E10" s="254">
        <f>B10*D10</f>
        <v>58824000</v>
      </c>
      <c r="G10" s="154">
        <v>104</v>
      </c>
      <c r="H10" s="155">
        <v>4</v>
      </c>
    </row>
    <row r="11" spans="1:5">
      <c r="A11" s="247" t="s">
        <v>320</v>
      </c>
      <c r="B11" s="247"/>
      <c r="C11" s="247"/>
      <c r="D11" s="247"/>
      <c r="E11" s="182">
        <f>SUM(E10:E10)</f>
        <v>58824000</v>
      </c>
    </row>
    <row r="12" spans="1:4">
      <c r="A12" s="160"/>
      <c r="B12" s="242"/>
      <c r="C12" s="160"/>
      <c r="D12" s="160"/>
    </row>
    <row r="13" spans="1:4">
      <c r="A13" s="160"/>
      <c r="B13" s="242"/>
      <c r="C13" s="160"/>
      <c r="D13" s="160"/>
    </row>
    <row r="14" spans="1:4">
      <c r="A14" s="160"/>
      <c r="B14" s="242"/>
      <c r="C14" s="160"/>
      <c r="D14" s="160"/>
    </row>
    <row r="15" spans="1:4">
      <c r="A15" s="160"/>
      <c r="B15" s="242"/>
      <c r="C15" s="160"/>
      <c r="D15" s="160"/>
    </row>
    <row r="16" spans="1:4">
      <c r="A16" s="160"/>
      <c r="B16" s="242"/>
      <c r="C16" s="160"/>
      <c r="D16" s="160"/>
    </row>
    <row r="17" spans="1:4">
      <c r="A17" s="160"/>
      <c r="B17" s="242"/>
      <c r="C17" s="160"/>
      <c r="D17" s="160"/>
    </row>
    <row r="18" spans="1:4">
      <c r="A18" s="160"/>
      <c r="B18" s="242"/>
      <c r="C18" s="160"/>
      <c r="D18" s="160"/>
    </row>
    <row r="19" spans="1:4">
      <c r="A19" s="160"/>
      <c r="B19" s="242"/>
      <c r="C19" s="160"/>
      <c r="D19" s="160"/>
    </row>
    <row r="20" spans="1:4">
      <c r="A20" s="160"/>
      <c r="B20" s="242"/>
      <c r="C20" s="160"/>
      <c r="D20" s="160"/>
    </row>
    <row r="29" spans="15:18">
      <c r="O29" s="428"/>
      <c r="P29" s="429"/>
      <c r="Q29" s="430"/>
      <c r="R29" s="430"/>
    </row>
  </sheetData>
  <mergeCells count="7">
    <mergeCell ref="A1:E1"/>
    <mergeCell ref="A2:E2"/>
    <mergeCell ref="A3:E3"/>
    <mergeCell ref="A5:E5"/>
    <mergeCell ref="A6:E6"/>
    <mergeCell ref="A7:E7"/>
    <mergeCell ref="A11:D11"/>
  </mergeCells>
  <printOptions horizontalCentered="1"/>
  <pageMargins left="0.0393700787401575" right="0.0393700787401575" top="0.748031496062992" bottom="0.748031496062992" header="0.31496062992126" footer="0.31496062992126"/>
  <pageSetup paperSize="9" scale="97" orientation="portrait" horizontalDpi="300" verticalDpi="300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6">
    <tabColor theme="7"/>
    <pageSetUpPr fitToPage="1"/>
  </sheetPr>
  <dimension ref="A1:M24"/>
  <sheetViews>
    <sheetView view="pageBreakPreview" zoomScaleNormal="85" workbookViewId="0">
      <selection activeCell="H24" sqref="H24"/>
    </sheetView>
  </sheetViews>
  <sheetFormatPr defaultColWidth="9.13636363636364" defaultRowHeight="15.5"/>
  <cols>
    <col min="1" max="1" width="57.7090909090909" style="154" customWidth="1"/>
    <col min="2" max="2" width="11.2818181818182" style="239" customWidth="1"/>
    <col min="3" max="3" width="5.70909090909091" style="154" customWidth="1"/>
    <col min="4" max="4" width="15.7090909090909" style="154" customWidth="1"/>
    <col min="5" max="5" width="14.2818181818182" style="154" customWidth="1"/>
    <col min="6" max="6" width="9.13636363636364" style="154"/>
    <col min="7" max="7" width="11" style="154" customWidth="1"/>
    <col min="8" max="8" width="11.2818181818182" style="155" customWidth="1"/>
    <col min="9" max="9" width="9.13636363636364" style="154" customWidth="1"/>
    <col min="10" max="10" width="15.2818181818182" style="154" customWidth="1"/>
    <col min="11" max="11" width="15" style="154" customWidth="1"/>
    <col min="12" max="12" width="9.13636363636364" style="154"/>
    <col min="13" max="13" width="15.5727272727273" style="154" customWidth="1"/>
    <col min="14" max="16384" width="9.13636363636364" style="154"/>
  </cols>
  <sheetData>
    <row r="1" spans="1:5">
      <c r="A1" s="156" t="s">
        <v>302</v>
      </c>
      <c r="B1" s="156"/>
      <c r="C1" s="156"/>
      <c r="D1" s="156"/>
      <c r="E1" s="156"/>
    </row>
    <row r="2" spans="1:5">
      <c r="A2" s="157" t="s">
        <v>269</v>
      </c>
      <c r="B2" s="157"/>
      <c r="C2" s="157"/>
      <c r="D2" s="157"/>
      <c r="E2" s="157"/>
    </row>
    <row r="3" spans="1:5">
      <c r="A3" s="156" t="s">
        <v>303</v>
      </c>
      <c r="B3" s="156"/>
      <c r="C3" s="156"/>
      <c r="D3" s="156"/>
      <c r="E3" s="156"/>
    </row>
    <row r="4" spans="1:5">
      <c r="A4" s="158"/>
      <c r="B4" s="240"/>
      <c r="C4" s="160"/>
      <c r="D4" s="160"/>
      <c r="E4" s="160"/>
    </row>
    <row r="5" spans="1:5">
      <c r="A5" s="156"/>
      <c r="B5" s="156"/>
      <c r="C5" s="156"/>
      <c r="D5" s="156"/>
      <c r="E5" s="156"/>
    </row>
    <row r="6" spans="1:5">
      <c r="A6" s="241" t="s">
        <v>325</v>
      </c>
      <c r="B6" s="241"/>
      <c r="C6" s="241"/>
      <c r="D6" s="241"/>
      <c r="E6" s="241"/>
    </row>
    <row r="7" spans="1:5">
      <c r="A7" s="156" t="s">
        <v>305</v>
      </c>
      <c r="B7" s="156"/>
      <c r="C7" s="156"/>
      <c r="D7" s="156"/>
      <c r="E7" s="156"/>
    </row>
    <row r="8" spans="1:5">
      <c r="A8" s="158"/>
      <c r="B8" s="242"/>
      <c r="C8" s="160"/>
      <c r="D8" s="160"/>
      <c r="E8" s="160"/>
    </row>
    <row r="9" s="153" customFormat="1" spans="1:5">
      <c r="A9" s="162" t="s">
        <v>306</v>
      </c>
      <c r="B9" s="243" t="s">
        <v>307</v>
      </c>
      <c r="C9" s="162" t="s">
        <v>308</v>
      </c>
      <c r="D9" s="164" t="s">
        <v>309</v>
      </c>
      <c r="E9" s="164" t="s">
        <v>310</v>
      </c>
    </row>
    <row r="10" spans="1:8">
      <c r="A10" s="251" t="s">
        <v>326</v>
      </c>
      <c r="B10" s="252">
        <f>Draft!C9</f>
        <v>517</v>
      </c>
      <c r="C10" s="253" t="s">
        <v>319</v>
      </c>
      <c r="D10" s="254">
        <v>8700</v>
      </c>
      <c r="E10" s="254">
        <f>B10*D10</f>
        <v>4497900</v>
      </c>
      <c r="G10" s="154">
        <v>104</v>
      </c>
      <c r="H10" s="155">
        <v>4</v>
      </c>
    </row>
    <row r="11" spans="1:5">
      <c r="A11" s="247" t="s">
        <v>320</v>
      </c>
      <c r="B11" s="247"/>
      <c r="C11" s="247"/>
      <c r="D11" s="247"/>
      <c r="E11" s="182">
        <f>SUM(E10:E10)</f>
        <v>4497900</v>
      </c>
    </row>
    <row r="12" spans="1:4">
      <c r="A12" s="160"/>
      <c r="B12" s="242"/>
      <c r="C12" s="160"/>
      <c r="D12" s="160"/>
    </row>
    <row r="13" spans="1:4">
      <c r="A13" s="160"/>
      <c r="B13" s="242"/>
      <c r="C13" s="160"/>
      <c r="D13" s="160"/>
    </row>
    <row r="14" spans="1:4">
      <c r="A14" s="160"/>
      <c r="B14" s="242"/>
      <c r="C14" s="160"/>
      <c r="D14" s="160"/>
    </row>
    <row r="15" spans="1:4">
      <c r="A15" s="160"/>
      <c r="B15" s="242"/>
      <c r="C15" s="160"/>
      <c r="D15" s="160"/>
    </row>
    <row r="16" spans="1:4">
      <c r="A16" s="160"/>
      <c r="B16" s="242"/>
      <c r="C16" s="160"/>
      <c r="D16" s="160"/>
    </row>
    <row r="17" spans="1:4">
      <c r="A17" s="160"/>
      <c r="B17" s="242"/>
      <c r="C17" s="160"/>
      <c r="D17" s="160"/>
    </row>
    <row r="18" spans="1:4">
      <c r="A18" s="160"/>
      <c r="B18" s="242"/>
      <c r="C18" s="160"/>
      <c r="D18" s="160"/>
    </row>
    <row r="19" spans="1:4">
      <c r="A19" s="160"/>
      <c r="B19" s="242"/>
      <c r="C19" s="160"/>
      <c r="D19" s="160"/>
    </row>
    <row r="20" spans="1:4">
      <c r="A20" s="160"/>
      <c r="B20" s="242"/>
      <c r="C20" s="160"/>
      <c r="D20" s="160"/>
    </row>
    <row r="24" spans="10:13">
      <c r="J24" s="248"/>
      <c r="K24" s="249"/>
      <c r="L24" s="250"/>
      <c r="M24" s="250"/>
    </row>
  </sheetData>
  <mergeCells count="7">
    <mergeCell ref="A1:E1"/>
    <mergeCell ref="A2:E2"/>
    <mergeCell ref="A3:E3"/>
    <mergeCell ref="A5:E5"/>
    <mergeCell ref="A6:E6"/>
    <mergeCell ref="A7:E7"/>
    <mergeCell ref="A11:D11"/>
  </mergeCells>
  <printOptions horizontalCentered="1"/>
  <pageMargins left="0.0393700787401575" right="0.0393700787401575" top="0.748031496062992" bottom="0.748031496062992" header="0.31496062992126" footer="0.31496062992126"/>
  <pageSetup paperSize="9" scale="98" orientation="portrait" horizontalDpi="300" verticalDpi="300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7"/>
  <sheetViews>
    <sheetView tabSelected="1" zoomScale="85" zoomScaleNormal="85" workbookViewId="0">
      <selection activeCell="F31" sqref="F31"/>
    </sheetView>
  </sheetViews>
  <sheetFormatPr defaultColWidth="9.13636363636364" defaultRowHeight="14.5"/>
  <cols>
    <col min="1" max="1" width="22" style="372" customWidth="1"/>
    <col min="2" max="2" width="23.1363636363636" style="372" customWidth="1"/>
    <col min="3" max="3" width="24.2818181818182" style="372" customWidth="1"/>
    <col min="4" max="4" width="18.5727272727273" style="372" customWidth="1"/>
    <col min="5" max="5" width="23.4272727272727" style="372" customWidth="1"/>
    <col min="6" max="6" width="18.4272727272727" style="372" customWidth="1"/>
    <col min="7" max="7" width="20.4272727272727" style="372" customWidth="1"/>
    <col min="8" max="8" width="18.4272727272727" style="372" customWidth="1"/>
    <col min="9" max="9" width="22.7090909090909" style="372" customWidth="1"/>
    <col min="10" max="10" width="18" style="372" customWidth="1"/>
    <col min="11" max="11" width="19.7090909090909" style="372" customWidth="1"/>
    <col min="12" max="12" width="18.4272727272727" style="372" customWidth="1"/>
    <col min="13" max="13" width="21" style="372" customWidth="1"/>
    <col min="14" max="15" width="18.8545454545455" style="372" customWidth="1"/>
    <col min="16" max="16" width="19.2818181818182" style="372" customWidth="1"/>
    <col min="17" max="17" width="19.7090909090909" style="372" customWidth="1"/>
    <col min="18" max="20" width="25" style="372" customWidth="1"/>
    <col min="21" max="21" width="17.5727272727273" style="372" customWidth="1"/>
    <col min="22" max="22" width="29.5727272727273" style="372" customWidth="1"/>
    <col min="23" max="23" width="29" style="372" customWidth="1"/>
    <col min="24" max="16384" width="9.13636363636364" style="372"/>
  </cols>
  <sheetData>
    <row r="1" s="371" customFormat="1" ht="15.5" spans="1:19">
      <c r="A1" s="373" t="s">
        <v>232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</row>
    <row r="2" s="371" customFormat="1" ht="15.5" spans="1:19">
      <c r="A2" s="374" t="s">
        <v>233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</row>
    <row r="3" s="371" customFormat="1" ht="15.5" spans="1:19">
      <c r="A3" s="373" t="s">
        <v>270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</row>
    <row r="8" ht="15.5" spans="1:18">
      <c r="A8" s="375" t="s">
        <v>327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</row>
    <row r="11" ht="15.5" spans="1:18">
      <c r="A11" s="376" t="s">
        <v>328</v>
      </c>
      <c r="B11" s="376"/>
      <c r="C11" s="376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</row>
    <row r="12" s="371" customFormat="1" ht="15.5" spans="1:19">
      <c r="A12" s="377" t="s">
        <v>329</v>
      </c>
      <c r="B12" s="377" t="s">
        <v>330</v>
      </c>
      <c r="C12" s="377" t="s">
        <v>331</v>
      </c>
      <c r="D12" s="377" t="s">
        <v>332</v>
      </c>
      <c r="E12" s="378" t="s">
        <v>333</v>
      </c>
      <c r="F12" s="377" t="s">
        <v>334</v>
      </c>
      <c r="G12" s="377" t="s">
        <v>335</v>
      </c>
      <c r="H12" s="377" t="s">
        <v>336</v>
      </c>
      <c r="I12" s="378" t="s">
        <v>337</v>
      </c>
      <c r="J12" s="377" t="s">
        <v>338</v>
      </c>
      <c r="K12" s="377" t="s">
        <v>339</v>
      </c>
      <c r="L12" s="377" t="s">
        <v>340</v>
      </c>
      <c r="M12" s="378" t="s">
        <v>341</v>
      </c>
      <c r="N12" s="377" t="s">
        <v>342</v>
      </c>
      <c r="O12" s="377" t="s">
        <v>343</v>
      </c>
      <c r="P12" s="377" t="s">
        <v>344</v>
      </c>
      <c r="Q12" s="378" t="s">
        <v>345</v>
      </c>
      <c r="R12" s="417" t="s">
        <v>248</v>
      </c>
      <c r="S12" s="418"/>
    </row>
    <row r="13" s="371" customFormat="1" ht="15.5" spans="1:19">
      <c r="A13" s="379" t="s">
        <v>346</v>
      </c>
      <c r="B13" s="380"/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419"/>
      <c r="S13" s="388"/>
    </row>
    <row r="14" s="371" customFormat="1" ht="15" customHeight="1" spans="1:19">
      <c r="A14" s="381" t="s">
        <v>221</v>
      </c>
      <c r="B14" s="382">
        <f>SUM('PPMP (2)'!L13,'PPMP (2)'!L16,'PPMP (2)'!L17)</f>
        <v>3</v>
      </c>
      <c r="C14" s="383"/>
      <c r="D14" s="383"/>
      <c r="E14" s="384">
        <f>SUM(B14:D14)</f>
        <v>3</v>
      </c>
      <c r="F14" s="383"/>
      <c r="G14" s="383"/>
      <c r="H14" s="383"/>
      <c r="I14" s="384">
        <f>SUM(F14:H14)</f>
        <v>0</v>
      </c>
      <c r="J14" s="383"/>
      <c r="K14" s="383"/>
      <c r="L14" s="383"/>
      <c r="M14" s="384">
        <f>SUM(J14:L14)</f>
        <v>0</v>
      </c>
      <c r="N14" s="383"/>
      <c r="O14" s="383"/>
      <c r="P14" s="383"/>
      <c r="Q14" s="384">
        <f>SUM(N14:P14)</f>
        <v>0</v>
      </c>
      <c r="R14" s="420">
        <f>SUM(E14,I14,M14,Q14)</f>
        <v>3</v>
      </c>
      <c r="S14" s="421"/>
    </row>
    <row r="15" s="371" customFormat="1" ht="15.5" spans="1:19">
      <c r="A15" s="385" t="s">
        <v>248</v>
      </c>
      <c r="B15" s="386">
        <f>SUM(B14:B14)</f>
        <v>3</v>
      </c>
      <c r="C15" s="386">
        <f>SUM(C14:C14)</f>
        <v>0</v>
      </c>
      <c r="D15" s="386">
        <f>SUM(D14:D14)</f>
        <v>0</v>
      </c>
      <c r="E15" s="387">
        <f t="shared" ref="E15" si="0">SUM(B15:D15)</f>
        <v>3</v>
      </c>
      <c r="F15" s="386">
        <f>SUM(F14:F14)</f>
        <v>0</v>
      </c>
      <c r="G15" s="386">
        <f>SUM(G14:G14)</f>
        <v>0</v>
      </c>
      <c r="H15" s="386">
        <f>SUM(H14:H14)</f>
        <v>0</v>
      </c>
      <c r="I15" s="387">
        <f t="shared" ref="I15" si="1">SUM(F15:H15)</f>
        <v>0</v>
      </c>
      <c r="J15" s="386">
        <f>SUM(J14:J14)</f>
        <v>0</v>
      </c>
      <c r="K15" s="386">
        <f>SUM(K14:K14)</f>
        <v>0</v>
      </c>
      <c r="L15" s="386">
        <f>SUM(L14:L14)</f>
        <v>0</v>
      </c>
      <c r="M15" s="387">
        <f t="shared" ref="M15" si="2">SUM(J15:L15)</f>
        <v>0</v>
      </c>
      <c r="N15" s="386">
        <f>SUM(N14:N14)</f>
        <v>0</v>
      </c>
      <c r="O15" s="386">
        <f>SUM(O14:O14)</f>
        <v>0</v>
      </c>
      <c r="P15" s="386">
        <f>SUM(P14:P14)</f>
        <v>0</v>
      </c>
      <c r="Q15" s="387">
        <f t="shared" ref="Q15" si="3">SUM(N15:P15)</f>
        <v>0</v>
      </c>
      <c r="R15" s="422">
        <f>SUM(R14:R14)</f>
        <v>3</v>
      </c>
      <c r="S15" s="418"/>
    </row>
    <row r="18" s="371" customFormat="1" ht="15.5" spans="1:19">
      <c r="A18" s="376" t="s">
        <v>347</v>
      </c>
      <c r="B18" s="376"/>
      <c r="C18" s="376"/>
      <c r="D18" s="376"/>
      <c r="E18" s="388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88"/>
    </row>
    <row r="19" ht="31" spans="1:18">
      <c r="A19" s="377" t="s">
        <v>170</v>
      </c>
      <c r="B19" s="389" t="s">
        <v>330</v>
      </c>
      <c r="C19" s="377" t="s">
        <v>331</v>
      </c>
      <c r="D19" s="390" t="s">
        <v>332</v>
      </c>
      <c r="E19" s="391" t="s">
        <v>333</v>
      </c>
      <c r="F19" s="392" t="s">
        <v>334</v>
      </c>
      <c r="G19" s="389" t="s">
        <v>335</v>
      </c>
      <c r="H19" s="389" t="s">
        <v>336</v>
      </c>
      <c r="I19" s="378" t="s">
        <v>337</v>
      </c>
      <c r="J19" s="377" t="s">
        <v>338</v>
      </c>
      <c r="K19" s="377" t="s">
        <v>339</v>
      </c>
      <c r="L19" s="377" t="s">
        <v>340</v>
      </c>
      <c r="M19" s="378" t="s">
        <v>341</v>
      </c>
      <c r="N19" s="377" t="s">
        <v>342</v>
      </c>
      <c r="O19" s="377" t="s">
        <v>343</v>
      </c>
      <c r="P19" s="377" t="s">
        <v>344</v>
      </c>
      <c r="Q19" s="378" t="s">
        <v>345</v>
      </c>
      <c r="R19" s="417" t="s">
        <v>248</v>
      </c>
    </row>
    <row r="20" ht="15.5" spans="1:18">
      <c r="A20" s="393" t="s">
        <v>221</v>
      </c>
      <c r="B20" s="394" t="e">
        <f>SUM('PPMP (2)'!J16:J17,'PPMP (2)'!J13)</f>
        <v>#REF!</v>
      </c>
      <c r="C20" s="395"/>
      <c r="D20" s="396"/>
      <c r="E20" s="397" t="e">
        <f>SUM(B20:D20)</f>
        <v>#REF!</v>
      </c>
      <c r="F20" s="398"/>
      <c r="G20" s="399"/>
      <c r="H20" s="399"/>
      <c r="I20" s="397">
        <f>SUM(F20:H20)</f>
        <v>0</v>
      </c>
      <c r="J20" s="412"/>
      <c r="K20" s="412"/>
      <c r="L20" s="412"/>
      <c r="M20" s="397">
        <f>SUM(J20:L20)</f>
        <v>0</v>
      </c>
      <c r="N20" s="412"/>
      <c r="O20" s="412"/>
      <c r="P20" s="412"/>
      <c r="Q20" s="397">
        <f>SUM(N20:P20)</f>
        <v>0</v>
      </c>
      <c r="R20" s="423" t="e">
        <f>SUM(E20,I20,M20,Q20)</f>
        <v>#REF!</v>
      </c>
    </row>
    <row r="21" ht="15.5" spans="1:18">
      <c r="A21" s="400" t="s">
        <v>248</v>
      </c>
      <c r="B21" s="401" t="e">
        <f>SUM(B20:B20)</f>
        <v>#REF!</v>
      </c>
      <c r="C21" s="401">
        <f>SUM(C20:C20)</f>
        <v>0</v>
      </c>
      <c r="D21" s="401">
        <f>SUM(D20:D20)</f>
        <v>0</v>
      </c>
      <c r="E21" s="402" t="e">
        <f t="shared" ref="E21" si="4">SUM(B21:D21)</f>
        <v>#REF!</v>
      </c>
      <c r="F21" s="401">
        <f>SUM(F20:F20)</f>
        <v>0</v>
      </c>
      <c r="G21" s="401">
        <f>SUM(G20:G20)</f>
        <v>0</v>
      </c>
      <c r="H21" s="401">
        <f>SUM(H20:H20)</f>
        <v>0</v>
      </c>
      <c r="I21" s="402">
        <f t="shared" ref="I21" si="5">SUM(F21:H21)</f>
        <v>0</v>
      </c>
      <c r="J21" s="401">
        <f>SUM(J20:J20)</f>
        <v>0</v>
      </c>
      <c r="K21" s="401">
        <f>SUM(K20:K20)</f>
        <v>0</v>
      </c>
      <c r="L21" s="401">
        <f>SUM(L20:L20)</f>
        <v>0</v>
      </c>
      <c r="M21" s="402">
        <f t="shared" ref="M21" si="6">SUM(J21:L21)</f>
        <v>0</v>
      </c>
      <c r="N21" s="401">
        <f>SUM(N20:N20)</f>
        <v>0</v>
      </c>
      <c r="O21" s="401">
        <f>SUM(O20:O20)</f>
        <v>0</v>
      </c>
      <c r="P21" s="401">
        <f>SUM(P20:P20)</f>
        <v>0</v>
      </c>
      <c r="Q21" s="402">
        <f t="shared" ref="Q21" si="7">SUM(N21:P21)</f>
        <v>0</v>
      </c>
      <c r="R21" s="424" t="e">
        <f>SUM(Q21,M21,I21,E21)</f>
        <v>#REF!</v>
      </c>
    </row>
    <row r="22" spans="18:18">
      <c r="R22" s="425"/>
    </row>
    <row r="25" ht="15.5" spans="4:18">
      <c r="D25" s="403" t="s">
        <v>348</v>
      </c>
      <c r="E25" s="403"/>
      <c r="F25" s="404"/>
      <c r="G25" s="405"/>
      <c r="H25" s="404"/>
      <c r="I25" s="413"/>
      <c r="J25" s="413"/>
      <c r="K25" s="413"/>
      <c r="L25" s="414"/>
      <c r="M25" s="403" t="s">
        <v>349</v>
      </c>
      <c r="N25" s="403"/>
      <c r="R25" s="426"/>
    </row>
    <row r="26" ht="15.5" spans="4:19">
      <c r="D26" s="406"/>
      <c r="E26" s="406"/>
      <c r="F26" s="404"/>
      <c r="G26" s="407"/>
      <c r="H26" s="404"/>
      <c r="I26" s="404"/>
      <c r="J26" s="404"/>
      <c r="K26" s="404"/>
      <c r="L26" s="404"/>
      <c r="M26" s="404"/>
      <c r="N26" s="404"/>
      <c r="S26" s="427"/>
    </row>
    <row r="27" ht="15.5" spans="4:18">
      <c r="D27" s="406"/>
      <c r="E27" s="406"/>
      <c r="F27" s="404"/>
      <c r="G27" s="404"/>
      <c r="H27" s="404"/>
      <c r="I27" s="404"/>
      <c r="J27" s="404"/>
      <c r="K27" s="404"/>
      <c r="L27" s="404"/>
      <c r="M27" s="404"/>
      <c r="N27" s="404"/>
      <c r="R27" s="426"/>
    </row>
    <row r="28" ht="15.5" spans="4:19">
      <c r="D28" s="406"/>
      <c r="E28" s="406"/>
      <c r="F28" s="404"/>
      <c r="G28" s="404"/>
      <c r="H28" s="404"/>
      <c r="I28" s="404"/>
      <c r="J28" s="404"/>
      <c r="K28" s="404"/>
      <c r="L28" s="404"/>
      <c r="M28" s="404"/>
      <c r="N28" s="404"/>
      <c r="R28" s="426"/>
      <c r="S28" s="427"/>
    </row>
    <row r="29" ht="15.5" spans="4:18">
      <c r="D29" s="408" t="s">
        <v>350</v>
      </c>
      <c r="E29" s="409"/>
      <c r="F29" s="405"/>
      <c r="G29" s="405"/>
      <c r="H29" s="404"/>
      <c r="I29" s="413"/>
      <c r="J29" s="413"/>
      <c r="K29" s="413"/>
      <c r="L29" s="414"/>
      <c r="M29" s="415" t="s">
        <v>259</v>
      </c>
      <c r="N29" s="413"/>
      <c r="R29" s="426"/>
    </row>
    <row r="30" ht="15.5" spans="4:18">
      <c r="D30" s="410" t="s">
        <v>351</v>
      </c>
      <c r="E30" s="409"/>
      <c r="F30" s="405"/>
      <c r="G30" s="405"/>
      <c r="H30" s="404"/>
      <c r="I30" s="413"/>
      <c r="J30" s="413"/>
      <c r="K30" s="413"/>
      <c r="L30" s="414"/>
      <c r="M30" s="416" t="s">
        <v>352</v>
      </c>
      <c r="N30" s="413"/>
      <c r="R30" s="426"/>
    </row>
    <row r="31" ht="15.5" spans="4:18">
      <c r="D31" s="410" t="s">
        <v>353</v>
      </c>
      <c r="E31" s="409"/>
      <c r="F31" s="405"/>
      <c r="G31" s="405"/>
      <c r="H31" s="404"/>
      <c r="I31" s="413"/>
      <c r="J31" s="413"/>
      <c r="K31" s="413"/>
      <c r="L31" s="414"/>
      <c r="M31" s="416" t="s">
        <v>265</v>
      </c>
      <c r="N31" s="413"/>
      <c r="R31" s="426"/>
    </row>
    <row r="32" spans="4:18">
      <c r="D32" s="411"/>
      <c r="E32" s="411"/>
      <c r="R32" s="426"/>
    </row>
    <row r="33" spans="4:18">
      <c r="D33" s="411"/>
      <c r="E33" s="411"/>
      <c r="R33" s="426"/>
    </row>
    <row r="34" spans="18:18">
      <c r="R34" s="426"/>
    </row>
    <row r="35" spans="18:18">
      <c r="R35" s="426"/>
    </row>
    <row r="36" spans="18:18">
      <c r="R36" s="426"/>
    </row>
    <row r="37" spans="18:18">
      <c r="R37" s="426"/>
    </row>
  </sheetData>
  <mergeCells count="9">
    <mergeCell ref="A1:R1"/>
    <mergeCell ref="A2:R2"/>
    <mergeCell ref="A3:R3"/>
    <mergeCell ref="A8:R8"/>
    <mergeCell ref="A11:R11"/>
    <mergeCell ref="A13:R13"/>
    <mergeCell ref="A18:R18"/>
    <mergeCell ref="D25:E25"/>
    <mergeCell ref="M25:N25"/>
  </mergeCells>
  <pageMargins left="0.7" right="0.7" top="0.75" bottom="0.75" header="0.3" footer="0.3"/>
  <pageSetup paperSize="1" orientation="portrait" horizontalDpi="1200" verticalDpi="12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T102"/>
  <sheetViews>
    <sheetView view="pageLayout" zoomScale="70" zoomScaleSheetLayoutView="70" zoomScaleNormal="100" workbookViewId="0">
      <selection activeCell="A10" sqref="A10:F10"/>
    </sheetView>
  </sheetViews>
  <sheetFormatPr defaultColWidth="9" defaultRowHeight="15.5"/>
  <cols>
    <col min="1" max="1" width="25" style="257" customWidth="1"/>
    <col min="2" max="2" width="28.2818181818182" style="257" customWidth="1"/>
    <col min="3" max="3" width="55" style="258" customWidth="1"/>
    <col min="4" max="4" width="19.4272727272727" style="259" customWidth="1"/>
    <col min="5" max="5" width="16.1363636363636" style="259" customWidth="1"/>
    <col min="6" max="6" width="25.1363636363636" style="260" customWidth="1"/>
    <col min="7" max="7" width="9.13636363636364" style="259"/>
    <col min="8" max="8" width="15.1363636363636" style="259" customWidth="1"/>
    <col min="9" max="16384" width="9.13636363636364" style="259"/>
  </cols>
  <sheetData>
    <row r="1" spans="1:6">
      <c r="A1" s="261" t="s">
        <v>354</v>
      </c>
      <c r="B1" s="261"/>
      <c r="C1" s="261"/>
      <c r="D1" s="261"/>
      <c r="E1" s="261"/>
      <c r="F1" s="261"/>
    </row>
    <row r="2" spans="1:6">
      <c r="A2" s="261" t="s">
        <v>302</v>
      </c>
      <c r="B2" s="261"/>
      <c r="C2" s="261"/>
      <c r="D2" s="261"/>
      <c r="E2" s="261"/>
      <c r="F2" s="261"/>
    </row>
    <row r="3" spans="1:6">
      <c r="A3" s="262" t="s">
        <v>269</v>
      </c>
      <c r="B3" s="262"/>
      <c r="C3" s="262"/>
      <c r="D3" s="262"/>
      <c r="E3" s="262"/>
      <c r="F3" s="262"/>
    </row>
    <row r="4" spans="1:6">
      <c r="A4" s="261" t="s">
        <v>355</v>
      </c>
      <c r="B4" s="261"/>
      <c r="C4" s="261"/>
      <c r="D4" s="261"/>
      <c r="E4" s="261"/>
      <c r="F4" s="261"/>
    </row>
    <row r="5" spans="1:6">
      <c r="A5" s="262"/>
      <c r="B5" s="261"/>
      <c r="C5" s="263"/>
      <c r="D5" s="261"/>
      <c r="E5" s="264"/>
      <c r="F5" s="265"/>
    </row>
    <row r="6" spans="1:6">
      <c r="A6" s="262" t="s">
        <v>356</v>
      </c>
      <c r="B6" s="262"/>
      <c r="C6" s="262"/>
      <c r="D6" s="262"/>
      <c r="E6" s="262"/>
      <c r="F6" s="262"/>
    </row>
    <row r="7" spans="1:6">
      <c r="A7" s="266" t="s">
        <v>357</v>
      </c>
      <c r="B7" s="266"/>
      <c r="C7" s="266"/>
      <c r="D7" s="266"/>
      <c r="E7" s="266"/>
      <c r="F7" s="266"/>
    </row>
    <row r="8" spans="1:6">
      <c r="A8" s="261" t="s">
        <v>358</v>
      </c>
      <c r="B8" s="261"/>
      <c r="C8" s="261"/>
      <c r="D8" s="261"/>
      <c r="E8" s="261"/>
      <c r="F8" s="261"/>
    </row>
    <row r="9" spans="1:6">
      <c r="A9" s="261"/>
      <c r="B9" s="261"/>
      <c r="C9" s="267"/>
      <c r="D9" s="261"/>
      <c r="E9" s="261"/>
      <c r="F9" s="268"/>
    </row>
    <row r="10" s="255" customFormat="1" spans="1:6">
      <c r="A10" s="269" t="s">
        <v>359</v>
      </c>
      <c r="B10" s="269" t="s">
        <v>360</v>
      </c>
      <c r="C10" s="270" t="s">
        <v>42</v>
      </c>
      <c r="D10" s="270" t="s">
        <v>361</v>
      </c>
      <c r="E10" s="270" t="s">
        <v>362</v>
      </c>
      <c r="F10" s="271" t="s">
        <v>363</v>
      </c>
    </row>
    <row r="11" s="255" customFormat="1" ht="31" spans="1:6">
      <c r="A11" s="272" t="s">
        <v>364</v>
      </c>
      <c r="B11" s="273" t="s">
        <v>365</v>
      </c>
      <c r="C11" s="274" t="s">
        <v>366</v>
      </c>
      <c r="D11" s="273" t="s">
        <v>367</v>
      </c>
      <c r="E11" s="273" t="s">
        <v>368</v>
      </c>
      <c r="F11" s="275">
        <v>200000</v>
      </c>
    </row>
    <row r="12" s="255" customFormat="1" spans="1:6">
      <c r="A12" s="276"/>
      <c r="B12" s="276"/>
      <c r="C12" s="277" t="s">
        <v>369</v>
      </c>
      <c r="D12" s="277"/>
      <c r="E12" s="277"/>
      <c r="F12" s="278">
        <f>SUM(F11)</f>
        <v>200000</v>
      </c>
    </row>
    <row r="13" s="255" customFormat="1" spans="1:6">
      <c r="A13" s="279" t="s">
        <v>364</v>
      </c>
      <c r="B13" s="280" t="s">
        <v>365</v>
      </c>
      <c r="C13" s="281" t="s">
        <v>370</v>
      </c>
      <c r="D13" s="282" t="s">
        <v>371</v>
      </c>
      <c r="E13" s="273" t="s">
        <v>372</v>
      </c>
      <c r="F13" s="275">
        <v>987435</v>
      </c>
    </row>
    <row r="14" s="255" customFormat="1" ht="15.75" customHeight="1" spans="1:6">
      <c r="A14" s="279"/>
      <c r="B14" s="283"/>
      <c r="C14" s="284" t="s">
        <v>373</v>
      </c>
      <c r="D14" s="282"/>
      <c r="E14" s="285" t="s">
        <v>374</v>
      </c>
      <c r="F14" s="286">
        <v>570157</v>
      </c>
    </row>
    <row r="15" spans="1:6">
      <c r="A15" s="276"/>
      <c r="B15" s="276"/>
      <c r="C15" s="277" t="s">
        <v>369</v>
      </c>
      <c r="D15" s="277"/>
      <c r="E15" s="277"/>
      <c r="F15" s="287">
        <f>SUM(F13:F14)</f>
        <v>1557592</v>
      </c>
    </row>
    <row r="16" ht="15.75" customHeight="1" spans="1:6">
      <c r="A16" s="288" t="s">
        <v>364</v>
      </c>
      <c r="B16" s="289" t="s">
        <v>375</v>
      </c>
      <c r="C16" s="290" t="s">
        <v>376</v>
      </c>
      <c r="D16" s="291" t="s">
        <v>377</v>
      </c>
      <c r="E16" s="285" t="s">
        <v>378</v>
      </c>
      <c r="F16" s="292">
        <v>327549.27</v>
      </c>
    </row>
    <row r="17" ht="15.75" customHeight="1" spans="1:6">
      <c r="A17" s="279"/>
      <c r="B17" s="280"/>
      <c r="C17" s="284" t="s">
        <v>379</v>
      </c>
      <c r="D17" s="282"/>
      <c r="E17" s="285"/>
      <c r="F17" s="292">
        <v>800000</v>
      </c>
    </row>
    <row r="18" spans="1:6">
      <c r="A18" s="279"/>
      <c r="B18" s="280"/>
      <c r="C18" s="290" t="s">
        <v>380</v>
      </c>
      <c r="D18" s="282"/>
      <c r="E18" s="285"/>
      <c r="F18" s="292">
        <v>199837.64</v>
      </c>
    </row>
    <row r="19" s="255" customFormat="1" spans="1:6">
      <c r="A19" s="279"/>
      <c r="B19" s="280"/>
      <c r="C19" s="290" t="s">
        <v>381</v>
      </c>
      <c r="D19" s="282"/>
      <c r="E19" s="285" t="s">
        <v>382</v>
      </c>
      <c r="F19" s="292">
        <v>200000</v>
      </c>
    </row>
    <row r="20" spans="1:6">
      <c r="A20" s="279"/>
      <c r="B20" s="280"/>
      <c r="C20" s="284" t="s">
        <v>383</v>
      </c>
      <c r="D20" s="282"/>
      <c r="E20" s="285" t="s">
        <v>384</v>
      </c>
      <c r="F20" s="292">
        <v>300214</v>
      </c>
    </row>
    <row r="21" spans="1:6">
      <c r="A21" s="279"/>
      <c r="B21" s="280"/>
      <c r="C21" s="284" t="s">
        <v>385</v>
      </c>
      <c r="D21" s="282"/>
      <c r="E21" s="293" t="s">
        <v>386</v>
      </c>
      <c r="F21" s="294">
        <v>300000</v>
      </c>
    </row>
    <row r="22" spans="1:6">
      <c r="A22" s="279"/>
      <c r="B22" s="280"/>
      <c r="C22" s="295" t="s">
        <v>387</v>
      </c>
      <c r="D22" s="282"/>
      <c r="E22" s="285" t="s">
        <v>388</v>
      </c>
      <c r="F22" s="296">
        <v>309485</v>
      </c>
    </row>
    <row r="23" ht="31" spans="1:6">
      <c r="A23" s="297"/>
      <c r="B23" s="283"/>
      <c r="C23" s="295" t="s">
        <v>389</v>
      </c>
      <c r="D23" s="298"/>
      <c r="E23" s="285" t="s">
        <v>390</v>
      </c>
      <c r="F23" s="296">
        <v>362909</v>
      </c>
    </row>
    <row r="24" ht="14.25" customHeight="1" spans="1:6">
      <c r="A24" s="276"/>
      <c r="B24" s="276"/>
      <c r="C24" s="277" t="s">
        <v>369</v>
      </c>
      <c r="D24" s="277"/>
      <c r="E24" s="277"/>
      <c r="F24" s="287">
        <f>SUM(F16:F23)</f>
        <v>2799994.91</v>
      </c>
    </row>
    <row r="25" s="255" customFormat="1" ht="70.5" customHeight="1" spans="1:6">
      <c r="A25" s="299" t="s">
        <v>391</v>
      </c>
      <c r="B25" s="289" t="s">
        <v>392</v>
      </c>
      <c r="C25" s="295" t="s">
        <v>393</v>
      </c>
      <c r="D25" s="272" t="s">
        <v>394</v>
      </c>
      <c r="E25" s="300" t="s">
        <v>395</v>
      </c>
      <c r="F25" s="296">
        <v>346964</v>
      </c>
    </row>
    <row r="26" s="255" customFormat="1" spans="1:6">
      <c r="A26" s="300"/>
      <c r="B26" s="273"/>
      <c r="C26" s="301" t="s">
        <v>369</v>
      </c>
      <c r="D26" s="301"/>
      <c r="E26" s="301"/>
      <c r="F26" s="302">
        <f>SUM(F25)</f>
        <v>346964</v>
      </c>
    </row>
    <row r="27" ht="30.75" customHeight="1" spans="1:7">
      <c r="A27" s="303"/>
      <c r="B27" s="280"/>
      <c r="C27" s="290" t="s">
        <v>396</v>
      </c>
      <c r="D27" s="279" t="s">
        <v>397</v>
      </c>
      <c r="E27" s="293" t="s">
        <v>398</v>
      </c>
      <c r="F27" s="304">
        <v>306500</v>
      </c>
      <c r="G27" s="305"/>
    </row>
    <row r="28" ht="30.75" customHeight="1" spans="1:7">
      <c r="A28" s="306"/>
      <c r="B28" s="283"/>
      <c r="C28" s="290" t="s">
        <v>399</v>
      </c>
      <c r="D28" s="297"/>
      <c r="E28" s="285" t="s">
        <v>400</v>
      </c>
      <c r="F28" s="294">
        <v>345642</v>
      </c>
      <c r="G28" s="305"/>
    </row>
    <row r="29" spans="1:6">
      <c r="A29" s="276"/>
      <c r="B29" s="276"/>
      <c r="C29" s="277" t="s">
        <v>369</v>
      </c>
      <c r="D29" s="277"/>
      <c r="E29" s="277"/>
      <c r="F29" s="287">
        <f>SUM(F27:F28)</f>
        <v>652142</v>
      </c>
    </row>
    <row r="30" s="255" customFormat="1" ht="31" spans="1:6">
      <c r="A30" s="299" t="s">
        <v>364</v>
      </c>
      <c r="B30" s="307" t="s">
        <v>365</v>
      </c>
      <c r="C30" s="308" t="s">
        <v>401</v>
      </c>
      <c r="D30" s="309" t="s">
        <v>402</v>
      </c>
      <c r="E30" s="309" t="s">
        <v>403</v>
      </c>
      <c r="F30" s="292">
        <v>195280</v>
      </c>
    </row>
    <row r="31" s="255" customFormat="1" spans="1:6">
      <c r="A31" s="276"/>
      <c r="B31" s="276"/>
      <c r="C31" s="277" t="s">
        <v>369</v>
      </c>
      <c r="D31" s="277"/>
      <c r="E31" s="277"/>
      <c r="F31" s="278">
        <f>SUM(F30)</f>
        <v>195280</v>
      </c>
    </row>
    <row r="32" s="255" customFormat="1" ht="36" customHeight="1" spans="1:7">
      <c r="A32" s="310" t="s">
        <v>364</v>
      </c>
      <c r="B32" s="307" t="s">
        <v>365</v>
      </c>
      <c r="C32" s="311" t="s">
        <v>404</v>
      </c>
      <c r="D32" s="312" t="s">
        <v>405</v>
      </c>
      <c r="E32" s="300" t="s">
        <v>406</v>
      </c>
      <c r="F32" s="296">
        <v>140000</v>
      </c>
      <c r="G32" s="259"/>
    </row>
    <row r="33" s="255" customFormat="1" ht="31.5" customHeight="1" spans="1:6">
      <c r="A33" s="306"/>
      <c r="B33" s="313"/>
      <c r="C33" s="314" t="s">
        <v>407</v>
      </c>
      <c r="D33" s="315"/>
      <c r="E33" s="300" t="s">
        <v>408</v>
      </c>
      <c r="F33" s="296">
        <v>202655</v>
      </c>
    </row>
    <row r="34" spans="1:7">
      <c r="A34" s="276"/>
      <c r="B34" s="276"/>
      <c r="C34" s="277" t="s">
        <v>369</v>
      </c>
      <c r="D34" s="277"/>
      <c r="E34" s="277"/>
      <c r="F34" s="287">
        <f>SUM(F32:F33)</f>
        <v>342655</v>
      </c>
      <c r="G34" s="255"/>
    </row>
    <row r="35" ht="61.5" customHeight="1" spans="1:6">
      <c r="A35" s="316" t="s">
        <v>364</v>
      </c>
      <c r="B35" s="317" t="s">
        <v>365</v>
      </c>
      <c r="C35" s="318" t="s">
        <v>409</v>
      </c>
      <c r="D35" s="319" t="s">
        <v>410</v>
      </c>
      <c r="E35" s="317" t="s">
        <v>411</v>
      </c>
      <c r="F35" s="320">
        <v>166020</v>
      </c>
    </row>
    <row r="36" ht="21.75" customHeight="1" spans="1:6">
      <c r="A36" s="276"/>
      <c r="B36" s="321"/>
      <c r="C36" s="277" t="s">
        <v>369</v>
      </c>
      <c r="D36" s="277"/>
      <c r="E36" s="277"/>
      <c r="F36" s="287">
        <f>SUM(F35)</f>
        <v>166020</v>
      </c>
    </row>
    <row r="37" ht="21.75" customHeight="1" spans="1:6">
      <c r="A37" s="310" t="s">
        <v>364</v>
      </c>
      <c r="B37" s="322" t="s">
        <v>365</v>
      </c>
      <c r="C37" s="323" t="s">
        <v>412</v>
      </c>
      <c r="D37" s="324" t="s">
        <v>413</v>
      </c>
      <c r="E37" s="325" t="s">
        <v>414</v>
      </c>
      <c r="F37" s="326">
        <v>247584</v>
      </c>
    </row>
    <row r="38" ht="48" customHeight="1" spans="1:6">
      <c r="A38" s="303"/>
      <c r="B38" s="327"/>
      <c r="C38" s="318" t="s">
        <v>401</v>
      </c>
      <c r="D38" s="328"/>
      <c r="E38" s="317" t="s">
        <v>415</v>
      </c>
      <c r="F38" s="320">
        <v>567856</v>
      </c>
    </row>
    <row r="39" s="255" customFormat="1" ht="38.25" customHeight="1" spans="1:6">
      <c r="A39" s="306"/>
      <c r="B39" s="329"/>
      <c r="C39" s="295" t="s">
        <v>416</v>
      </c>
      <c r="D39" s="330"/>
      <c r="E39" s="331" t="s">
        <v>417</v>
      </c>
      <c r="F39" s="294">
        <v>945000</v>
      </c>
    </row>
    <row r="40" s="255" customFormat="1" spans="1:46">
      <c r="A40" s="276"/>
      <c r="B40" s="276"/>
      <c r="C40" s="277" t="s">
        <v>369</v>
      </c>
      <c r="D40" s="277"/>
      <c r="E40" s="277"/>
      <c r="F40" s="287">
        <f>SUM(F37:F39)</f>
        <v>1760440</v>
      </c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259"/>
    </row>
    <row r="41" s="255" customFormat="1" spans="1:7">
      <c r="A41" s="310" t="s">
        <v>364</v>
      </c>
      <c r="B41" s="307" t="s">
        <v>418</v>
      </c>
      <c r="C41" s="871" t="s">
        <v>419</v>
      </c>
      <c r="D41" s="272" t="s">
        <v>420</v>
      </c>
      <c r="E41" s="285" t="s">
        <v>421</v>
      </c>
      <c r="F41" s="332">
        <v>182675</v>
      </c>
      <c r="G41" s="259"/>
    </row>
    <row r="42" s="255" customFormat="1" ht="50.25" customHeight="1" spans="1:6">
      <c r="A42" s="306"/>
      <c r="B42" s="313"/>
      <c r="C42" s="333" t="s">
        <v>422</v>
      </c>
      <c r="D42" s="272"/>
      <c r="E42" s="334" t="s">
        <v>423</v>
      </c>
      <c r="F42" s="335">
        <v>475581.5</v>
      </c>
    </row>
    <row r="43" s="255" customFormat="1" spans="1:46">
      <c r="A43" s="276"/>
      <c r="B43" s="276"/>
      <c r="C43" s="277" t="s">
        <v>369</v>
      </c>
      <c r="D43" s="336"/>
      <c r="E43" s="336"/>
      <c r="F43" s="287">
        <f>SUM(F41:F42)</f>
        <v>658256.5</v>
      </c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59"/>
    </row>
    <row r="44" s="255" customFormat="1" ht="51.75" customHeight="1" spans="1:7">
      <c r="A44" s="316" t="s">
        <v>364</v>
      </c>
      <c r="B44" s="309" t="s">
        <v>418</v>
      </c>
      <c r="C44" s="872" t="s">
        <v>409</v>
      </c>
      <c r="D44" s="285" t="s">
        <v>424</v>
      </c>
      <c r="E44" s="285" t="s">
        <v>425</v>
      </c>
      <c r="F44" s="326">
        <v>876404</v>
      </c>
      <c r="G44" s="259"/>
    </row>
    <row r="45" s="255" customFormat="1" spans="1:46">
      <c r="A45" s="276"/>
      <c r="B45" s="276"/>
      <c r="C45" s="277" t="s">
        <v>369</v>
      </c>
      <c r="D45" s="277"/>
      <c r="E45" s="277"/>
      <c r="F45" s="287">
        <f>SUM(F44:F44)</f>
        <v>876404</v>
      </c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</row>
    <row r="46" s="255" customFormat="1" ht="56.25" customHeight="1" spans="1:7">
      <c r="A46" s="310" t="s">
        <v>364</v>
      </c>
      <c r="B46" s="307" t="s">
        <v>426</v>
      </c>
      <c r="C46" s="873" t="s">
        <v>427</v>
      </c>
      <c r="D46" s="338" t="s">
        <v>226</v>
      </c>
      <c r="E46" s="339" t="s">
        <v>428</v>
      </c>
      <c r="F46" s="294">
        <v>453758</v>
      </c>
      <c r="G46" s="259"/>
    </row>
    <row r="47" s="255" customFormat="1" ht="56.25" customHeight="1" spans="1:7">
      <c r="A47" s="303"/>
      <c r="B47" s="340"/>
      <c r="C47" s="873" t="s">
        <v>429</v>
      </c>
      <c r="D47" s="338"/>
      <c r="E47" s="339"/>
      <c r="F47" s="294">
        <v>786402</v>
      </c>
      <c r="G47" s="259"/>
    </row>
    <row r="48" s="255" customFormat="1" ht="56.25" customHeight="1" spans="1:7">
      <c r="A48" s="303"/>
      <c r="B48" s="340"/>
      <c r="C48" s="873" t="s">
        <v>430</v>
      </c>
      <c r="D48" s="338"/>
      <c r="E48" s="339"/>
      <c r="F48" s="294">
        <v>925100</v>
      </c>
      <c r="G48" s="259"/>
    </row>
    <row r="49" s="255" customFormat="1" ht="56.25" customHeight="1" spans="1:7">
      <c r="A49" s="306"/>
      <c r="B49" s="313"/>
      <c r="C49" s="873" t="s">
        <v>431</v>
      </c>
      <c r="D49" s="338"/>
      <c r="E49" s="339"/>
      <c r="F49" s="294">
        <v>925480</v>
      </c>
      <c r="G49" s="259"/>
    </row>
    <row r="50" s="255" customFormat="1" ht="45" customHeight="1" spans="1:6">
      <c r="A50" s="316" t="s">
        <v>391</v>
      </c>
      <c r="B50" s="273" t="s">
        <v>392</v>
      </c>
      <c r="C50" s="874" t="s">
        <v>432</v>
      </c>
      <c r="D50" s="338"/>
      <c r="E50" s="339"/>
      <c r="F50" s="294">
        <v>905103</v>
      </c>
    </row>
    <row r="51" s="255" customFormat="1" ht="37.5" customHeight="1" spans="1:6">
      <c r="A51" s="316" t="s">
        <v>364</v>
      </c>
      <c r="B51" s="273" t="s">
        <v>426</v>
      </c>
      <c r="C51" s="342" t="s">
        <v>433</v>
      </c>
      <c r="D51" s="338"/>
      <c r="E51" s="285" t="s">
        <v>434</v>
      </c>
      <c r="F51" s="296">
        <v>954755</v>
      </c>
    </row>
    <row r="52" s="255" customFormat="1" spans="1:6">
      <c r="A52" s="310" t="s">
        <v>364</v>
      </c>
      <c r="B52" s="289" t="s">
        <v>426</v>
      </c>
      <c r="C52" s="307" t="s">
        <v>435</v>
      </c>
      <c r="D52" s="338"/>
      <c r="E52" s="285"/>
      <c r="F52" s="296"/>
    </row>
    <row r="53" s="255" customFormat="1" spans="1:6">
      <c r="A53" s="306"/>
      <c r="B53" s="283"/>
      <c r="C53" s="313"/>
      <c r="D53" s="338"/>
      <c r="E53" s="285" t="s">
        <v>436</v>
      </c>
      <c r="F53" s="343">
        <v>980000</v>
      </c>
    </row>
    <row r="54" s="255" customFormat="1" ht="31" spans="1:6">
      <c r="A54" s="316" t="s">
        <v>437</v>
      </c>
      <c r="B54" s="309" t="s">
        <v>438</v>
      </c>
      <c r="C54" s="342" t="s">
        <v>439</v>
      </c>
      <c r="D54" s="338"/>
      <c r="E54" s="293" t="s">
        <v>440</v>
      </c>
      <c r="F54" s="296">
        <v>153520.48</v>
      </c>
    </row>
    <row r="55" s="255" customFormat="1" ht="31" spans="1:6">
      <c r="A55" s="316" t="s">
        <v>364</v>
      </c>
      <c r="B55" s="309" t="s">
        <v>426</v>
      </c>
      <c r="C55" s="873" t="s">
        <v>441</v>
      </c>
      <c r="D55" s="338"/>
      <c r="E55" s="344"/>
      <c r="F55" s="294">
        <v>220446</v>
      </c>
    </row>
    <row r="56" s="255" customFormat="1" ht="31" spans="1:6">
      <c r="A56" s="316" t="s">
        <v>437</v>
      </c>
      <c r="B56" s="309" t="s">
        <v>438</v>
      </c>
      <c r="C56" s="873" t="s">
        <v>442</v>
      </c>
      <c r="D56" s="338"/>
      <c r="E56" s="345"/>
      <c r="F56" s="346">
        <v>300000</v>
      </c>
    </row>
    <row r="57" s="255" customFormat="1" ht="30" customHeight="1" spans="1:6">
      <c r="A57" s="310" t="s">
        <v>364</v>
      </c>
      <c r="B57" s="307" t="s">
        <v>426</v>
      </c>
      <c r="C57" s="873" t="s">
        <v>443</v>
      </c>
      <c r="D57" s="338"/>
      <c r="E57" s="347" t="s">
        <v>444</v>
      </c>
      <c r="F57" s="296">
        <v>79628</v>
      </c>
    </row>
    <row r="58" s="255" customFormat="1" spans="1:8">
      <c r="A58" s="303"/>
      <c r="B58" s="340"/>
      <c r="C58" s="348" t="s">
        <v>445</v>
      </c>
      <c r="D58" s="338"/>
      <c r="E58" s="347"/>
      <c r="F58" s="296">
        <v>855026</v>
      </c>
      <c r="H58" s="255" t="s">
        <v>446</v>
      </c>
    </row>
    <row r="59" s="255" customFormat="1" spans="1:8">
      <c r="A59" s="303"/>
      <c r="B59" s="340"/>
      <c r="C59" s="348"/>
      <c r="D59" s="338"/>
      <c r="E59" s="347"/>
      <c r="F59" s="296"/>
      <c r="H59" s="255" t="s">
        <v>447</v>
      </c>
    </row>
    <row r="60" s="255" customFormat="1" spans="1:8">
      <c r="A60" s="306"/>
      <c r="B60" s="313"/>
      <c r="C60" s="873" t="s">
        <v>448</v>
      </c>
      <c r="D60" s="338"/>
      <c r="E60" s="347"/>
      <c r="F60" s="292">
        <v>995030</v>
      </c>
      <c r="H60" s="255" t="s">
        <v>449</v>
      </c>
    </row>
    <row r="61" s="255" customFormat="1" ht="45" customHeight="1" spans="1:9">
      <c r="A61" s="316" t="s">
        <v>391</v>
      </c>
      <c r="B61" s="273" t="s">
        <v>392</v>
      </c>
      <c r="C61" s="873" t="s">
        <v>450</v>
      </c>
      <c r="D61" s="338"/>
      <c r="E61" s="347"/>
      <c r="F61" s="292">
        <v>260000</v>
      </c>
      <c r="H61" s="255">
        <v>995783.37</v>
      </c>
      <c r="I61" s="255" t="s">
        <v>451</v>
      </c>
    </row>
    <row r="62" s="255" customFormat="1" ht="31" spans="1:6">
      <c r="A62" s="316" t="s">
        <v>364</v>
      </c>
      <c r="B62" s="273" t="s">
        <v>426</v>
      </c>
      <c r="C62" s="873" t="s">
        <v>452</v>
      </c>
      <c r="D62" s="338"/>
      <c r="E62" s="347" t="s">
        <v>453</v>
      </c>
      <c r="F62" s="346">
        <v>951170</v>
      </c>
    </row>
    <row r="63" s="255" customFormat="1" ht="30.75" customHeight="1" spans="1:6">
      <c r="A63" s="316" t="s">
        <v>454</v>
      </c>
      <c r="B63" s="309" t="s">
        <v>455</v>
      </c>
      <c r="C63" s="873" t="s">
        <v>456</v>
      </c>
      <c r="D63" s="338"/>
      <c r="E63" s="347"/>
      <c r="F63" s="346">
        <v>100575</v>
      </c>
    </row>
    <row r="64" s="255" customFormat="1" ht="31.5" customHeight="1" spans="1:6">
      <c r="A64" s="316" t="s">
        <v>437</v>
      </c>
      <c r="B64" s="309" t="s">
        <v>438</v>
      </c>
      <c r="C64" s="873" t="s">
        <v>457</v>
      </c>
      <c r="D64" s="338"/>
      <c r="E64" s="349" t="s">
        <v>458</v>
      </c>
      <c r="F64" s="346">
        <v>918250</v>
      </c>
    </row>
    <row r="65" s="255" customFormat="1" ht="45" customHeight="1" spans="1:6">
      <c r="A65" s="303" t="s">
        <v>391</v>
      </c>
      <c r="B65" s="289" t="s">
        <v>392</v>
      </c>
      <c r="C65" s="873" t="s">
        <v>459</v>
      </c>
      <c r="D65" s="338"/>
      <c r="E65" s="350"/>
      <c r="F65" s="346">
        <v>674407</v>
      </c>
    </row>
    <row r="66" s="255" customFormat="1" spans="1:6">
      <c r="A66" s="303"/>
      <c r="B66" s="280"/>
      <c r="C66" s="873" t="s">
        <v>460</v>
      </c>
      <c r="D66" s="338"/>
      <c r="E66" s="350"/>
      <c r="F66" s="346">
        <v>758218</v>
      </c>
    </row>
    <row r="67" s="255" customFormat="1" spans="1:6">
      <c r="A67" s="306"/>
      <c r="B67" s="283"/>
      <c r="C67" s="873" t="s">
        <v>461</v>
      </c>
      <c r="D67" s="338"/>
      <c r="E67" s="350"/>
      <c r="F67" s="346">
        <v>635586</v>
      </c>
    </row>
    <row r="68" s="255" customFormat="1" ht="30" customHeight="1" spans="1:6">
      <c r="A68" s="310" t="s">
        <v>364</v>
      </c>
      <c r="B68" s="307" t="s">
        <v>426</v>
      </c>
      <c r="C68" s="873" t="s">
        <v>462</v>
      </c>
      <c r="D68" s="338"/>
      <c r="E68" s="350"/>
      <c r="F68" s="346">
        <v>923440</v>
      </c>
    </row>
    <row r="69" s="255" customFormat="1" spans="1:6">
      <c r="A69" s="303"/>
      <c r="B69" s="340"/>
      <c r="C69" s="873" t="s">
        <v>463</v>
      </c>
      <c r="D69" s="338"/>
      <c r="E69" s="350"/>
      <c r="F69" s="346">
        <v>405390</v>
      </c>
    </row>
    <row r="70" s="255" customFormat="1" spans="1:6">
      <c r="A70" s="303"/>
      <c r="B70" s="340"/>
      <c r="C70" s="873" t="s">
        <v>464</v>
      </c>
      <c r="D70" s="338"/>
      <c r="E70" s="350"/>
      <c r="F70" s="346">
        <v>388040</v>
      </c>
    </row>
    <row r="71" s="255" customFormat="1" spans="1:6">
      <c r="A71" s="303"/>
      <c r="B71" s="340"/>
      <c r="C71" s="873" t="s">
        <v>465</v>
      </c>
      <c r="D71" s="338"/>
      <c r="E71" s="350"/>
      <c r="F71" s="346">
        <v>382740</v>
      </c>
    </row>
    <row r="72" s="255" customFormat="1" spans="1:6">
      <c r="A72" s="303"/>
      <c r="B72" s="340"/>
      <c r="C72" s="873" t="s">
        <v>466</v>
      </c>
      <c r="D72" s="338"/>
      <c r="E72" s="350"/>
      <c r="F72" s="346">
        <v>394590</v>
      </c>
    </row>
    <row r="73" s="255" customFormat="1" spans="1:6">
      <c r="A73" s="303"/>
      <c r="B73" s="340"/>
      <c r="C73" s="873" t="s">
        <v>467</v>
      </c>
      <c r="D73" s="338"/>
      <c r="E73" s="350"/>
      <c r="F73" s="346">
        <v>395790</v>
      </c>
    </row>
    <row r="74" s="255" customFormat="1" spans="1:6">
      <c r="A74" s="303"/>
      <c r="B74" s="340"/>
      <c r="C74" s="873" t="s">
        <v>468</v>
      </c>
      <c r="D74" s="338"/>
      <c r="E74" s="350"/>
      <c r="F74" s="346">
        <v>979920</v>
      </c>
    </row>
    <row r="75" s="255" customFormat="1" spans="1:6">
      <c r="A75" s="303"/>
      <c r="B75" s="340"/>
      <c r="C75" s="873" t="s">
        <v>469</v>
      </c>
      <c r="D75" s="338"/>
      <c r="E75" s="350"/>
      <c r="F75" s="346">
        <v>392090</v>
      </c>
    </row>
    <row r="76" s="255" customFormat="1" spans="1:6">
      <c r="A76" s="303"/>
      <c r="B76" s="340"/>
      <c r="C76" s="873" t="s">
        <v>470</v>
      </c>
      <c r="D76" s="338"/>
      <c r="E76" s="350"/>
      <c r="F76" s="346">
        <v>393290</v>
      </c>
    </row>
    <row r="77" s="255" customFormat="1" spans="1:6">
      <c r="A77" s="303"/>
      <c r="B77" s="340"/>
      <c r="C77" s="873" t="s">
        <v>471</v>
      </c>
      <c r="D77" s="338"/>
      <c r="E77" s="350"/>
      <c r="F77" s="346">
        <v>389340</v>
      </c>
    </row>
    <row r="78" s="255" customFormat="1" spans="1:6">
      <c r="A78" s="303"/>
      <c r="B78" s="340"/>
      <c r="C78" s="873" t="s">
        <v>472</v>
      </c>
      <c r="D78" s="338"/>
      <c r="E78" s="350"/>
      <c r="F78" s="346">
        <v>923630</v>
      </c>
    </row>
    <row r="79" s="255" customFormat="1" spans="1:6">
      <c r="A79" s="303"/>
      <c r="B79" s="340"/>
      <c r="C79" s="873" t="s">
        <v>473</v>
      </c>
      <c r="D79" s="338"/>
      <c r="E79" s="350"/>
      <c r="F79" s="346">
        <v>791260</v>
      </c>
    </row>
    <row r="80" s="255" customFormat="1" ht="31" spans="1:6">
      <c r="A80" s="303"/>
      <c r="B80" s="340"/>
      <c r="C80" s="873" t="s">
        <v>474</v>
      </c>
      <c r="D80" s="338"/>
      <c r="E80" s="350"/>
      <c r="F80" s="346">
        <v>475805</v>
      </c>
    </row>
    <row r="81" s="255" customFormat="1" spans="1:6">
      <c r="A81" s="303"/>
      <c r="B81" s="340"/>
      <c r="C81" s="351" t="s">
        <v>475</v>
      </c>
      <c r="D81" s="338"/>
      <c r="E81" s="352"/>
      <c r="F81" s="353">
        <v>954801.1</v>
      </c>
    </row>
    <row r="82" s="255" customFormat="1" spans="1:6">
      <c r="A82" s="303"/>
      <c r="B82" s="340"/>
      <c r="C82" s="354" t="s">
        <v>476</v>
      </c>
      <c r="D82" s="338"/>
      <c r="E82" s="352" t="s">
        <v>477</v>
      </c>
      <c r="F82" s="353">
        <v>320550</v>
      </c>
    </row>
    <row r="83" s="255" customFormat="1" ht="36" customHeight="1" spans="1:6">
      <c r="A83" s="306"/>
      <c r="B83" s="313"/>
      <c r="C83" s="355" t="s">
        <v>478</v>
      </c>
      <c r="D83" s="338"/>
      <c r="E83" s="356" t="s">
        <v>479</v>
      </c>
      <c r="F83" s="294">
        <v>900000</v>
      </c>
    </row>
    <row r="84" s="255" customFormat="1" spans="1:46">
      <c r="A84" s="276"/>
      <c r="B84" s="276"/>
      <c r="C84" s="357" t="s">
        <v>369</v>
      </c>
      <c r="D84" s="358"/>
      <c r="E84" s="321"/>
      <c r="F84" s="287">
        <f>SUM(F46:F83)</f>
        <v>22243130.58</v>
      </c>
      <c r="H84" s="259"/>
      <c r="I84" s="259"/>
      <c r="J84" s="259"/>
      <c r="K84" s="259"/>
      <c r="L84" s="259"/>
      <c r="M84" s="259"/>
      <c r="N84" s="259"/>
      <c r="O84" s="259"/>
      <c r="P84" s="259"/>
      <c r="Q84" s="259"/>
      <c r="R84" s="259"/>
      <c r="S84" s="259"/>
      <c r="T84" s="259"/>
      <c r="U84" s="259"/>
      <c r="V84" s="259"/>
      <c r="W84" s="259"/>
      <c r="X84" s="259"/>
      <c r="Y84" s="259"/>
      <c r="Z84" s="259"/>
      <c r="AA84" s="259"/>
      <c r="AB84" s="259"/>
      <c r="AC84" s="259"/>
      <c r="AD84" s="259"/>
      <c r="AE84" s="259"/>
      <c r="AF84" s="259"/>
      <c r="AG84" s="259"/>
      <c r="AH84" s="259"/>
      <c r="AI84" s="259"/>
      <c r="AJ84" s="259"/>
      <c r="AK84" s="259"/>
      <c r="AL84" s="259"/>
      <c r="AM84" s="259"/>
      <c r="AN84" s="259"/>
      <c r="AO84" s="259"/>
      <c r="AP84" s="259"/>
      <c r="AQ84" s="259"/>
      <c r="AR84" s="259"/>
      <c r="AS84" s="259"/>
      <c r="AT84" s="259"/>
    </row>
    <row r="85" s="255" customFormat="1" ht="56.25" customHeight="1" spans="1:7">
      <c r="A85" s="300" t="s">
        <v>391</v>
      </c>
      <c r="B85" s="309" t="s">
        <v>392</v>
      </c>
      <c r="C85" s="873" t="s">
        <v>480</v>
      </c>
      <c r="D85" s="288" t="s">
        <v>481</v>
      </c>
      <c r="E85" s="359" t="s">
        <v>423</v>
      </c>
      <c r="F85" s="294">
        <v>998176</v>
      </c>
      <c r="G85" s="360"/>
    </row>
    <row r="86" s="255" customFormat="1" ht="31" spans="1:6">
      <c r="A86" s="316" t="s">
        <v>364</v>
      </c>
      <c r="B86" s="309" t="s">
        <v>418</v>
      </c>
      <c r="C86" s="873" t="s">
        <v>482</v>
      </c>
      <c r="D86" s="279"/>
      <c r="E86" s="359" t="s">
        <v>483</v>
      </c>
      <c r="F86" s="294">
        <v>172640.5</v>
      </c>
    </row>
    <row r="87" s="255" customFormat="1" ht="31" spans="1:6">
      <c r="A87" s="316" t="s">
        <v>364</v>
      </c>
      <c r="B87" s="309" t="s">
        <v>418</v>
      </c>
      <c r="C87" s="873" t="s">
        <v>484</v>
      </c>
      <c r="D87" s="297"/>
      <c r="E87" s="359" t="s">
        <v>485</v>
      </c>
      <c r="F87" s="294">
        <v>135000</v>
      </c>
    </row>
    <row r="88" s="255" customFormat="1" spans="1:46">
      <c r="A88" s="276"/>
      <c r="B88" s="276"/>
      <c r="C88" s="357" t="s">
        <v>369</v>
      </c>
      <c r="D88" s="358"/>
      <c r="E88" s="321"/>
      <c r="F88" s="287">
        <f>SUM(F85:F87)</f>
        <v>1305816.5</v>
      </c>
      <c r="H88" s="259"/>
      <c r="I88" s="259"/>
      <c r="J88" s="259"/>
      <c r="K88" s="259"/>
      <c r="L88" s="259"/>
      <c r="M88" s="259"/>
      <c r="N88" s="259"/>
      <c r="O88" s="259"/>
      <c r="P88" s="259"/>
      <c r="Q88" s="259"/>
      <c r="R88" s="259"/>
      <c r="S88" s="259"/>
      <c r="T88" s="259"/>
      <c r="U88" s="259"/>
      <c r="V88" s="259"/>
      <c r="W88" s="259"/>
      <c r="X88" s="259"/>
      <c r="Y88" s="259"/>
      <c r="Z88" s="259"/>
      <c r="AA88" s="259"/>
      <c r="AB88" s="259"/>
      <c r="AC88" s="259"/>
      <c r="AD88" s="259"/>
      <c r="AE88" s="259"/>
      <c r="AF88" s="259"/>
      <c r="AG88" s="259"/>
      <c r="AH88" s="259"/>
      <c r="AI88" s="259"/>
      <c r="AJ88" s="259"/>
      <c r="AK88" s="259"/>
      <c r="AL88" s="259"/>
      <c r="AM88" s="259"/>
      <c r="AN88" s="259"/>
      <c r="AO88" s="259"/>
      <c r="AP88" s="259"/>
      <c r="AQ88" s="259"/>
      <c r="AR88" s="259"/>
      <c r="AS88" s="259"/>
      <c r="AT88" s="259"/>
    </row>
    <row r="89" s="255" customFormat="1" ht="46.5" hidden="1" spans="1:6">
      <c r="A89" s="300" t="s">
        <v>391</v>
      </c>
      <c r="B89" s="309" t="s">
        <v>392</v>
      </c>
      <c r="C89" s="295" t="s">
        <v>486</v>
      </c>
      <c r="D89" s="361" t="s">
        <v>487</v>
      </c>
      <c r="E89" s="307" t="s">
        <v>488</v>
      </c>
      <c r="F89" s="292"/>
    </row>
    <row r="90" s="255" customFormat="1" ht="46.5" hidden="1" spans="1:6">
      <c r="A90" s="300" t="s">
        <v>437</v>
      </c>
      <c r="B90" s="309" t="s">
        <v>489</v>
      </c>
      <c r="C90" s="362" t="s">
        <v>490</v>
      </c>
      <c r="D90" s="363"/>
      <c r="E90" s="313"/>
      <c r="F90" s="292"/>
    </row>
    <row r="91" s="255" customFormat="1" spans="1:6">
      <c r="A91" s="276"/>
      <c r="B91" s="276"/>
      <c r="C91" s="357" t="s">
        <v>369</v>
      </c>
      <c r="D91" s="358"/>
      <c r="E91" s="321"/>
      <c r="F91" s="364">
        <f>SUM(F89:F90)</f>
        <v>0</v>
      </c>
    </row>
    <row r="92" s="255" customFormat="1" spans="1:6">
      <c r="A92" s="365" t="s">
        <v>248</v>
      </c>
      <c r="B92" s="366"/>
      <c r="C92" s="366"/>
      <c r="D92" s="366"/>
      <c r="E92" s="367"/>
      <c r="F92" s="368">
        <f>SUM(F12,F15,F24,F26,F29,F31,F34,F36,F40,F43,F45,F84,F88,F91)</f>
        <v>33104695.49</v>
      </c>
    </row>
    <row r="93" s="256" customFormat="1" spans="1:6">
      <c r="A93" s="257"/>
      <c r="B93" s="257"/>
      <c r="C93" s="258"/>
      <c r="D93" s="259"/>
      <c r="E93" s="259"/>
      <c r="F93" s="369"/>
    </row>
    <row r="94" spans="1:7">
      <c r="A94" s="261"/>
      <c r="B94" s="261"/>
      <c r="C94" s="263"/>
      <c r="D94" s="261"/>
      <c r="E94" s="261"/>
      <c r="F94" s="370"/>
      <c r="G94" s="256"/>
    </row>
    <row r="95" spans="1:6">
      <c r="A95" s="261"/>
      <c r="B95" s="261"/>
      <c r="C95" s="263"/>
      <c r="D95" s="261"/>
      <c r="E95" s="261"/>
      <c r="F95" s="370"/>
    </row>
    <row r="96" spans="1:6">
      <c r="A96" s="261"/>
      <c r="B96" s="261"/>
      <c r="C96" s="263"/>
      <c r="D96" s="261"/>
      <c r="E96" s="261"/>
      <c r="F96" s="370"/>
    </row>
    <row r="97" spans="1:6">
      <c r="A97" s="261"/>
      <c r="B97" s="261"/>
      <c r="C97" s="263"/>
      <c r="D97" s="261"/>
      <c r="E97" s="261"/>
      <c r="F97" s="370"/>
    </row>
    <row r="98" spans="1:6">
      <c r="A98" s="261"/>
      <c r="B98" s="261"/>
      <c r="C98" s="263"/>
      <c r="D98" s="261"/>
      <c r="E98" s="261"/>
      <c r="F98" s="370"/>
    </row>
    <row r="99" spans="1:6">
      <c r="A99" s="261"/>
      <c r="B99" s="261"/>
      <c r="C99" s="263"/>
      <c r="D99" s="261"/>
      <c r="E99" s="261"/>
      <c r="F99" s="370"/>
    </row>
    <row r="100" spans="1:6">
      <c r="A100" s="261"/>
      <c r="B100" s="261"/>
      <c r="C100" s="263"/>
      <c r="D100" s="261"/>
      <c r="E100" s="261"/>
      <c r="F100" s="370"/>
    </row>
    <row r="101" spans="1:6">
      <c r="A101" s="261"/>
      <c r="B101" s="261"/>
      <c r="C101" s="263"/>
      <c r="D101" s="261"/>
      <c r="E101" s="261"/>
      <c r="F101" s="370"/>
    </row>
    <row r="102" spans="1:6">
      <c r="A102" s="261"/>
      <c r="B102" s="261"/>
      <c r="C102" s="263"/>
      <c r="D102" s="261"/>
      <c r="E102" s="261"/>
      <c r="F102" s="370"/>
    </row>
  </sheetData>
  <mergeCells count="51">
    <mergeCell ref="A1:F1"/>
    <mergeCell ref="A2:F2"/>
    <mergeCell ref="A3:F3"/>
    <mergeCell ref="A4:F4"/>
    <mergeCell ref="A6:F6"/>
    <mergeCell ref="A7:F7"/>
    <mergeCell ref="A8:F8"/>
    <mergeCell ref="A92:E92"/>
    <mergeCell ref="A13:A14"/>
    <mergeCell ref="A16:A23"/>
    <mergeCell ref="A27:A28"/>
    <mergeCell ref="A32:A33"/>
    <mergeCell ref="A37:A39"/>
    <mergeCell ref="A41:A42"/>
    <mergeCell ref="A46:A49"/>
    <mergeCell ref="A52:A53"/>
    <mergeCell ref="A57:A60"/>
    <mergeCell ref="A65:A67"/>
    <mergeCell ref="A68:A83"/>
    <mergeCell ref="B13:B14"/>
    <mergeCell ref="B16:B23"/>
    <mergeCell ref="B27:B28"/>
    <mergeCell ref="B32:B33"/>
    <mergeCell ref="B37:B39"/>
    <mergeCell ref="B41:B42"/>
    <mergeCell ref="B46:B49"/>
    <mergeCell ref="B52:B53"/>
    <mergeCell ref="B57:B60"/>
    <mergeCell ref="B65:B67"/>
    <mergeCell ref="B68:B83"/>
    <mergeCell ref="C52:C53"/>
    <mergeCell ref="C58:C59"/>
    <mergeCell ref="D13:D14"/>
    <mergeCell ref="D16:D23"/>
    <mergeCell ref="D27:D28"/>
    <mergeCell ref="D32:D33"/>
    <mergeCell ref="D37:D39"/>
    <mergeCell ref="D41:D42"/>
    <mergeCell ref="D46:D83"/>
    <mergeCell ref="D85:D87"/>
    <mergeCell ref="D89:D90"/>
    <mergeCell ref="E16:E18"/>
    <mergeCell ref="E46:E50"/>
    <mergeCell ref="E51:E52"/>
    <mergeCell ref="E54:E56"/>
    <mergeCell ref="E57:E61"/>
    <mergeCell ref="E62:E63"/>
    <mergeCell ref="E64:E81"/>
    <mergeCell ref="E89:E90"/>
    <mergeCell ref="F51:F52"/>
    <mergeCell ref="F58:F59"/>
  </mergeCells>
  <pageMargins left="0.25" right="0.25" top="0.75" bottom="0.75" header="0.3" footer="0.3"/>
  <pageSetup paperSize="9" scale="18" fitToHeight="0" orientation="portrait" horizontalDpi="1200" verticalDpi="1200"/>
  <headerFooter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7">
    <tabColor theme="8"/>
    <pageSetUpPr fitToPage="1"/>
  </sheetPr>
  <dimension ref="A1:N20"/>
  <sheetViews>
    <sheetView zoomScale="85" zoomScaleNormal="85" topLeftCell="A2" workbookViewId="0">
      <selection activeCell="P43" sqref="P42:P43"/>
    </sheetView>
  </sheetViews>
  <sheetFormatPr defaultColWidth="9.13636363636364" defaultRowHeight="15.5"/>
  <cols>
    <col min="1" max="1" width="57.7090909090909" style="154" customWidth="1"/>
    <col min="2" max="2" width="11.2818181818182" style="239" customWidth="1"/>
    <col min="3" max="3" width="5.70909090909091" style="154" customWidth="1"/>
    <col min="4" max="4" width="15.7090909090909" style="154" customWidth="1"/>
    <col min="5" max="5" width="14.2818181818182" style="154" customWidth="1"/>
    <col min="6" max="6" width="9.13636363636364" style="154"/>
    <col min="7" max="7" width="11" style="154" customWidth="1"/>
    <col min="8" max="8" width="11.2818181818182" style="155" customWidth="1"/>
    <col min="9" max="9" width="9.13636363636364" style="154" customWidth="1"/>
    <col min="10" max="10" width="15.2818181818182" style="154" customWidth="1"/>
    <col min="11" max="11" width="15" style="154" customWidth="1"/>
    <col min="12" max="13" width="9.13636363636364" style="154"/>
    <col min="14" max="14" width="11.4272727272727" style="154" customWidth="1"/>
    <col min="15" max="16384" width="9.13636363636364" style="154"/>
  </cols>
  <sheetData>
    <row r="1" spans="1:5">
      <c r="A1" s="156" t="s">
        <v>302</v>
      </c>
      <c r="B1" s="156"/>
      <c r="C1" s="156"/>
      <c r="D1" s="156"/>
      <c r="E1" s="156"/>
    </row>
    <row r="2" spans="1:5">
      <c r="A2" s="157" t="s">
        <v>269</v>
      </c>
      <c r="B2" s="157"/>
      <c r="C2" s="157"/>
      <c r="D2" s="157"/>
      <c r="E2" s="157"/>
    </row>
    <row r="3" spans="1:5">
      <c r="A3" s="156" t="s">
        <v>303</v>
      </c>
      <c r="B3" s="156"/>
      <c r="C3" s="156"/>
      <c r="D3" s="156"/>
      <c r="E3" s="156"/>
    </row>
    <row r="4" spans="1:5">
      <c r="A4" s="158"/>
      <c r="B4" s="240"/>
      <c r="C4" s="160"/>
      <c r="D4" s="160"/>
      <c r="E4" s="160"/>
    </row>
    <row r="5" spans="1:5">
      <c r="A5" s="156"/>
      <c r="B5" s="156"/>
      <c r="C5" s="156"/>
      <c r="D5" s="156"/>
      <c r="E5" s="156"/>
    </row>
    <row r="6" spans="1:5">
      <c r="A6" s="241" t="s">
        <v>491</v>
      </c>
      <c r="B6" s="241"/>
      <c r="C6" s="241"/>
      <c r="D6" s="241"/>
      <c r="E6" s="241"/>
    </row>
    <row r="7" spans="1:5">
      <c r="A7" s="156" t="s">
        <v>305</v>
      </c>
      <c r="B7" s="156"/>
      <c r="C7" s="156"/>
      <c r="D7" s="156"/>
      <c r="E7" s="156"/>
    </row>
    <row r="8" spans="1:5">
      <c r="A8" s="158"/>
      <c r="B8" s="242"/>
      <c r="C8" s="160"/>
      <c r="D8" s="160"/>
      <c r="E8" s="160"/>
    </row>
    <row r="9" s="153" customFormat="1" spans="1:5">
      <c r="A9" s="162" t="s">
        <v>306</v>
      </c>
      <c r="B9" s="243" t="s">
        <v>307</v>
      </c>
      <c r="C9" s="162" t="s">
        <v>308</v>
      </c>
      <c r="D9" s="164" t="s">
        <v>309</v>
      </c>
      <c r="E9" s="164" t="s">
        <v>310</v>
      </c>
    </row>
    <row r="10" spans="1:8">
      <c r="A10" s="251" t="s">
        <v>138</v>
      </c>
      <c r="B10" s="252">
        <v>200</v>
      </c>
      <c r="C10" s="253" t="s">
        <v>318</v>
      </c>
      <c r="D10" s="254">
        <v>2955</v>
      </c>
      <c r="E10" s="254">
        <f>B10*D10</f>
        <v>591000</v>
      </c>
      <c r="G10" s="154">
        <v>104</v>
      </c>
      <c r="H10" s="155">
        <v>4</v>
      </c>
    </row>
    <row r="11" spans="1:5">
      <c r="A11" s="247" t="s">
        <v>320</v>
      </c>
      <c r="B11" s="247"/>
      <c r="C11" s="247"/>
      <c r="D11" s="247"/>
      <c r="E11" s="182">
        <f>SUM(E10:E10)</f>
        <v>591000</v>
      </c>
    </row>
    <row r="12" spans="1:14">
      <c r="A12" s="160"/>
      <c r="B12" s="242"/>
      <c r="C12" s="160"/>
      <c r="D12" s="160"/>
      <c r="K12" s="248"/>
      <c r="L12" s="249"/>
      <c r="M12" s="250"/>
      <c r="N12" s="250"/>
    </row>
    <row r="13" spans="1:4">
      <c r="A13" s="160"/>
      <c r="B13" s="242"/>
      <c r="C13" s="160"/>
      <c r="D13" s="160"/>
    </row>
    <row r="14" spans="1:4">
      <c r="A14" s="160"/>
      <c r="B14" s="242"/>
      <c r="C14" s="160"/>
      <c r="D14" s="160"/>
    </row>
    <row r="15" spans="1:4">
      <c r="A15" s="160"/>
      <c r="B15" s="242"/>
      <c r="C15" s="160"/>
      <c r="D15" s="160"/>
    </row>
    <row r="16" spans="1:4">
      <c r="A16" s="160"/>
      <c r="B16" s="242"/>
      <c r="C16" s="160"/>
      <c r="D16" s="160"/>
    </row>
    <row r="17" spans="1:4">
      <c r="A17" s="160"/>
      <c r="B17" s="242"/>
      <c r="C17" s="160"/>
      <c r="D17" s="160"/>
    </row>
    <row r="18" spans="1:4">
      <c r="A18" s="160"/>
      <c r="B18" s="242"/>
      <c r="C18" s="160"/>
      <c r="D18" s="160"/>
    </row>
    <row r="19" spans="1:4">
      <c r="A19" s="160"/>
      <c r="B19" s="242"/>
      <c r="C19" s="160"/>
      <c r="D19" s="160"/>
    </row>
    <row r="20" spans="1:4">
      <c r="A20" s="160"/>
      <c r="B20" s="242"/>
      <c r="C20" s="160"/>
      <c r="D20" s="160"/>
    </row>
  </sheetData>
  <mergeCells count="7">
    <mergeCell ref="A1:E1"/>
    <mergeCell ref="A2:E2"/>
    <mergeCell ref="A3:E3"/>
    <mergeCell ref="A5:E5"/>
    <mergeCell ref="A6:E6"/>
    <mergeCell ref="A7:E7"/>
    <mergeCell ref="A11:D11"/>
  </mergeCells>
  <printOptions horizontalCentered="1"/>
  <pageMargins left="0.0393700787401575" right="0.0393700787401575" top="0.748031496062992" bottom="0.748031496062992" header="0.31496062992126" footer="0.31496062992126"/>
  <pageSetup paperSize="9" scale="98" orientation="portrait" horizontalDpi="300" verticalDpi="300"/>
  <headerFooter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4">
    <tabColor theme="9"/>
    <pageSetUpPr fitToPage="1"/>
  </sheetPr>
  <dimension ref="A1:N20"/>
  <sheetViews>
    <sheetView zoomScale="85" zoomScaleNormal="85" workbookViewId="0">
      <selection activeCell="B10" sqref="B10"/>
    </sheetView>
  </sheetViews>
  <sheetFormatPr defaultColWidth="9.13636363636364" defaultRowHeight="15.5"/>
  <cols>
    <col min="1" max="1" width="57.7090909090909" style="154" customWidth="1"/>
    <col min="2" max="2" width="11.2818181818182" style="239" customWidth="1"/>
    <col min="3" max="3" width="5.70909090909091" style="154" customWidth="1"/>
    <col min="4" max="4" width="15.7090909090909" style="154" customWidth="1"/>
    <col min="5" max="5" width="14.2818181818182" style="154" customWidth="1"/>
    <col min="6" max="6" width="9.13636363636364" style="154"/>
    <col min="7" max="7" width="11" style="154" customWidth="1"/>
    <col min="8" max="8" width="11.2818181818182" style="155" customWidth="1"/>
    <col min="9" max="9" width="9.13636363636364" style="154" customWidth="1"/>
    <col min="10" max="10" width="15.2818181818182" style="154" customWidth="1"/>
    <col min="11" max="11" width="15" style="154" customWidth="1"/>
    <col min="12" max="12" width="9.13636363636364" style="154"/>
    <col min="13" max="13" width="11.4272727272727" style="154" customWidth="1"/>
    <col min="14" max="16384" width="9.13636363636364" style="154"/>
  </cols>
  <sheetData>
    <row r="1" spans="1:5">
      <c r="A1" s="156" t="s">
        <v>302</v>
      </c>
      <c r="B1" s="156"/>
      <c r="C1" s="156"/>
      <c r="D1" s="156"/>
      <c r="E1" s="156"/>
    </row>
    <row r="2" spans="1:5">
      <c r="A2" s="157" t="s">
        <v>269</v>
      </c>
      <c r="B2" s="157"/>
      <c r="C2" s="157"/>
      <c r="D2" s="157"/>
      <c r="E2" s="157"/>
    </row>
    <row r="3" spans="1:5">
      <c r="A3" s="156" t="s">
        <v>303</v>
      </c>
      <c r="B3" s="156"/>
      <c r="C3" s="156"/>
      <c r="D3" s="156"/>
      <c r="E3" s="156"/>
    </row>
    <row r="4" spans="1:5">
      <c r="A4" s="158"/>
      <c r="B4" s="240"/>
      <c r="C4" s="160"/>
      <c r="D4" s="160"/>
      <c r="E4" s="160"/>
    </row>
    <row r="5" spans="1:5">
      <c r="A5" s="156"/>
      <c r="B5" s="156"/>
      <c r="C5" s="156"/>
      <c r="D5" s="156"/>
      <c r="E5" s="156"/>
    </row>
    <row r="6" spans="1:5">
      <c r="A6" s="241" t="s">
        <v>492</v>
      </c>
      <c r="B6" s="241"/>
      <c r="C6" s="241"/>
      <c r="D6" s="241"/>
      <c r="E6" s="241"/>
    </row>
    <row r="7" spans="1:5">
      <c r="A7" s="156" t="s">
        <v>305</v>
      </c>
      <c r="B7" s="156"/>
      <c r="C7" s="156"/>
      <c r="D7" s="156"/>
      <c r="E7" s="156"/>
    </row>
    <row r="8" spans="1:5">
      <c r="A8" s="158"/>
      <c r="B8" s="242"/>
      <c r="C8" s="160"/>
      <c r="D8" s="160"/>
      <c r="E8" s="160"/>
    </row>
    <row r="9" s="153" customFormat="1" spans="1:5">
      <c r="A9" s="162" t="s">
        <v>306</v>
      </c>
      <c r="B9" s="243" t="s">
        <v>307</v>
      </c>
      <c r="C9" s="162" t="s">
        <v>308</v>
      </c>
      <c r="D9" s="164" t="s">
        <v>309</v>
      </c>
      <c r="E9" s="164" t="s">
        <v>310</v>
      </c>
    </row>
    <row r="10" spans="1:8">
      <c r="A10" s="251" t="s">
        <v>139</v>
      </c>
      <c r="B10" s="252">
        <v>300</v>
      </c>
      <c r="C10" s="253" t="s">
        <v>318</v>
      </c>
      <c r="D10" s="254">
        <v>2800</v>
      </c>
      <c r="E10" s="254">
        <f>B10*D10</f>
        <v>840000</v>
      </c>
      <c r="G10" s="154">
        <v>104</v>
      </c>
      <c r="H10" s="155">
        <v>4</v>
      </c>
    </row>
    <row r="11" spans="1:5">
      <c r="A11" s="247" t="s">
        <v>320</v>
      </c>
      <c r="B11" s="247"/>
      <c r="C11" s="247"/>
      <c r="D11" s="247"/>
      <c r="E11" s="182">
        <f>SUM(E10:E10)</f>
        <v>840000</v>
      </c>
    </row>
    <row r="12" spans="1:14">
      <c r="A12" s="160"/>
      <c r="B12" s="242"/>
      <c r="C12" s="160"/>
      <c r="D12" s="160"/>
      <c r="J12" s="248"/>
      <c r="K12" s="249"/>
      <c r="L12" s="250"/>
      <c r="M12" s="250"/>
      <c r="N12" s="250"/>
    </row>
    <row r="13" spans="1:4">
      <c r="A13" s="160"/>
      <c r="B13" s="242"/>
      <c r="C13" s="160"/>
      <c r="D13" s="160"/>
    </row>
    <row r="14" spans="1:4">
      <c r="A14" s="160"/>
      <c r="B14" s="242"/>
      <c r="C14" s="160"/>
      <c r="D14" s="160"/>
    </row>
    <row r="15" spans="1:4">
      <c r="A15" s="160"/>
      <c r="B15" s="242"/>
      <c r="C15" s="160"/>
      <c r="D15" s="160"/>
    </row>
    <row r="16" spans="1:4">
      <c r="A16" s="160"/>
      <c r="B16" s="242"/>
      <c r="C16" s="160"/>
      <c r="D16" s="160"/>
    </row>
    <row r="17" spans="1:4">
      <c r="A17" s="160"/>
      <c r="B17" s="242"/>
      <c r="C17" s="160"/>
      <c r="D17" s="160"/>
    </row>
    <row r="18" spans="1:4">
      <c r="A18" s="160"/>
      <c r="B18" s="242"/>
      <c r="C18" s="160"/>
      <c r="D18" s="160"/>
    </row>
    <row r="19" spans="1:4">
      <c r="A19" s="160"/>
      <c r="B19" s="242"/>
      <c r="C19" s="160"/>
      <c r="D19" s="160"/>
    </row>
    <row r="20" spans="1:4">
      <c r="A20" s="160"/>
      <c r="B20" s="242"/>
      <c r="C20" s="160"/>
      <c r="D20" s="160"/>
    </row>
  </sheetData>
  <mergeCells count="7">
    <mergeCell ref="A1:E1"/>
    <mergeCell ref="A2:E2"/>
    <mergeCell ref="A3:E3"/>
    <mergeCell ref="A5:E5"/>
    <mergeCell ref="A6:E6"/>
    <mergeCell ref="A7:E7"/>
    <mergeCell ref="A11:D11"/>
  </mergeCells>
  <printOptions horizontalCentered="1"/>
  <pageMargins left="0.0393700787401575" right="0.0393700787401575" top="0.748031496062992" bottom="0.748031496062992" header="0.31496062992126" footer="0.31496062992126"/>
  <pageSetup paperSize="9" scale="98" orientation="portrait" horizontalDpi="300" verticalDpi="300"/>
  <headerFooter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M36"/>
  <sheetViews>
    <sheetView view="pageBreakPreview" zoomScale="85" zoomScaleNormal="85" workbookViewId="0">
      <selection activeCell="H15" sqref="H15"/>
    </sheetView>
  </sheetViews>
  <sheetFormatPr defaultColWidth="9.13636363636364" defaultRowHeight="15.5"/>
  <cols>
    <col min="1" max="1" width="57.7090909090909" style="154" customWidth="1"/>
    <col min="2" max="2" width="11.2818181818182" style="239" customWidth="1"/>
    <col min="3" max="3" width="5.70909090909091" style="154" customWidth="1"/>
    <col min="4" max="4" width="15.7090909090909" style="154" customWidth="1"/>
    <col min="5" max="5" width="14.2818181818182" style="154" customWidth="1"/>
    <col min="6" max="6" width="9.13636363636364" style="154"/>
    <col min="7" max="7" width="11" style="154" customWidth="1"/>
    <col min="8" max="8" width="11.2818181818182" style="155" customWidth="1"/>
    <col min="9" max="9" width="9.13636363636364" style="154" customWidth="1"/>
    <col min="10" max="10" width="15.2818181818182" style="154" customWidth="1"/>
    <col min="11" max="11" width="15" style="154" customWidth="1"/>
    <col min="12" max="12" width="9.13636363636364" style="154"/>
    <col min="13" max="13" width="15.5727272727273" style="154" customWidth="1"/>
    <col min="14" max="16384" width="9.13636363636364" style="154"/>
  </cols>
  <sheetData>
    <row r="1" spans="1:5">
      <c r="A1" s="156" t="s">
        <v>302</v>
      </c>
      <c r="B1" s="156"/>
      <c r="C1" s="156"/>
      <c r="D1" s="156"/>
      <c r="E1" s="156"/>
    </row>
    <row r="2" spans="1:5">
      <c r="A2" s="157" t="s">
        <v>269</v>
      </c>
      <c r="B2" s="157"/>
      <c r="C2" s="157"/>
      <c r="D2" s="157"/>
      <c r="E2" s="157"/>
    </row>
    <row r="3" spans="1:5">
      <c r="A3" s="156" t="s">
        <v>303</v>
      </c>
      <c r="B3" s="156"/>
      <c r="C3" s="156"/>
      <c r="D3" s="156"/>
      <c r="E3" s="156"/>
    </row>
    <row r="4" spans="1:5">
      <c r="A4" s="158"/>
      <c r="B4" s="240"/>
      <c r="C4" s="160"/>
      <c r="D4" s="160"/>
      <c r="E4" s="160"/>
    </row>
    <row r="5" spans="1:5">
      <c r="A5" s="156"/>
      <c r="B5" s="156"/>
      <c r="C5" s="156"/>
      <c r="D5" s="156"/>
      <c r="E5" s="156"/>
    </row>
    <row r="6" spans="1:5">
      <c r="A6" s="241" t="s">
        <v>493</v>
      </c>
      <c r="B6" s="241"/>
      <c r="C6" s="241"/>
      <c r="D6" s="241"/>
      <c r="E6" s="241"/>
    </row>
    <row r="7" spans="1:5">
      <c r="A7" s="156" t="s">
        <v>305</v>
      </c>
      <c r="B7" s="156"/>
      <c r="C7" s="156"/>
      <c r="D7" s="156"/>
      <c r="E7" s="156"/>
    </row>
    <row r="8" spans="1:5">
      <c r="A8" s="158"/>
      <c r="B8" s="242"/>
      <c r="C8" s="160"/>
      <c r="D8" s="160"/>
      <c r="E8" s="160"/>
    </row>
    <row r="9" s="153" customFormat="1" spans="1:5">
      <c r="A9" s="162" t="s">
        <v>306</v>
      </c>
      <c r="B9" s="243" t="s">
        <v>307</v>
      </c>
      <c r="C9" s="162" t="s">
        <v>308</v>
      </c>
      <c r="D9" s="164" t="s">
        <v>309</v>
      </c>
      <c r="E9" s="164" t="s">
        <v>310</v>
      </c>
    </row>
    <row r="10" s="153" customFormat="1" spans="1:5">
      <c r="A10" s="224" t="s">
        <v>494</v>
      </c>
      <c r="B10" s="244">
        <v>1</v>
      </c>
      <c r="C10" s="244" t="s">
        <v>495</v>
      </c>
      <c r="D10" s="245">
        <v>104323</v>
      </c>
      <c r="E10" s="246">
        <f>D10*B10</f>
        <v>104323</v>
      </c>
    </row>
    <row r="11" s="153" customFormat="1" spans="1:5">
      <c r="A11" s="224" t="s">
        <v>496</v>
      </c>
      <c r="B11" s="244">
        <v>1</v>
      </c>
      <c r="C11" s="244" t="s">
        <v>495</v>
      </c>
      <c r="D11" s="245">
        <v>104323</v>
      </c>
      <c r="E11" s="246">
        <f t="shared" ref="E11:E22" si="0">D11*B11</f>
        <v>104323</v>
      </c>
    </row>
    <row r="12" s="153" customFormat="1" spans="1:5">
      <c r="A12" s="224" t="s">
        <v>497</v>
      </c>
      <c r="B12" s="244">
        <v>1</v>
      </c>
      <c r="C12" s="244" t="s">
        <v>495</v>
      </c>
      <c r="D12" s="245">
        <v>104323</v>
      </c>
      <c r="E12" s="246">
        <f t="shared" si="0"/>
        <v>104323</v>
      </c>
    </row>
    <row r="13" s="153" customFormat="1" spans="1:5">
      <c r="A13" s="224" t="s">
        <v>498</v>
      </c>
      <c r="B13" s="244">
        <v>1</v>
      </c>
      <c r="C13" s="244" t="s">
        <v>495</v>
      </c>
      <c r="D13" s="245">
        <v>104323</v>
      </c>
      <c r="E13" s="246">
        <f t="shared" si="0"/>
        <v>104323</v>
      </c>
    </row>
    <row r="14" s="153" customFormat="1" spans="1:5">
      <c r="A14" s="224" t="s">
        <v>499</v>
      </c>
      <c r="B14" s="244">
        <v>1</v>
      </c>
      <c r="C14" s="244" t="s">
        <v>495</v>
      </c>
      <c r="D14" s="245">
        <v>104323</v>
      </c>
      <c r="E14" s="246">
        <f t="shared" si="0"/>
        <v>104323</v>
      </c>
    </row>
    <row r="15" s="153" customFormat="1" spans="1:5">
      <c r="A15" s="224" t="s">
        <v>500</v>
      </c>
      <c r="B15" s="244">
        <v>1</v>
      </c>
      <c r="C15" s="244" t="s">
        <v>495</v>
      </c>
      <c r="D15" s="245">
        <v>104323</v>
      </c>
      <c r="E15" s="246">
        <f t="shared" si="0"/>
        <v>104323</v>
      </c>
    </row>
    <row r="16" s="153" customFormat="1" spans="1:5">
      <c r="A16" s="224" t="s">
        <v>501</v>
      </c>
      <c r="B16" s="244">
        <v>1</v>
      </c>
      <c r="C16" s="244" t="s">
        <v>495</v>
      </c>
      <c r="D16" s="245">
        <v>104323</v>
      </c>
      <c r="E16" s="246">
        <f t="shared" si="0"/>
        <v>104323</v>
      </c>
    </row>
    <row r="17" s="153" customFormat="1" spans="1:5">
      <c r="A17" s="224" t="s">
        <v>502</v>
      </c>
      <c r="B17" s="244">
        <v>1</v>
      </c>
      <c r="C17" s="244" t="s">
        <v>495</v>
      </c>
      <c r="D17" s="245">
        <v>104323</v>
      </c>
      <c r="E17" s="246">
        <f t="shared" si="0"/>
        <v>104323</v>
      </c>
    </row>
    <row r="18" s="153" customFormat="1" spans="1:5">
      <c r="A18" s="224" t="s">
        <v>503</v>
      </c>
      <c r="B18" s="244">
        <v>1</v>
      </c>
      <c r="C18" s="244" t="s">
        <v>495</v>
      </c>
      <c r="D18" s="245">
        <v>104323</v>
      </c>
      <c r="E18" s="246">
        <f t="shared" si="0"/>
        <v>104323</v>
      </c>
    </row>
    <row r="19" s="153" customFormat="1" spans="1:5">
      <c r="A19" s="224" t="s">
        <v>504</v>
      </c>
      <c r="B19" s="244">
        <v>1</v>
      </c>
      <c r="C19" s="244" t="s">
        <v>495</v>
      </c>
      <c r="D19" s="245">
        <v>104323</v>
      </c>
      <c r="E19" s="246">
        <f t="shared" si="0"/>
        <v>104323</v>
      </c>
    </row>
    <row r="20" s="153" customFormat="1" spans="1:5">
      <c r="A20" s="224" t="s">
        <v>505</v>
      </c>
      <c r="B20" s="244">
        <v>1</v>
      </c>
      <c r="C20" s="244" t="s">
        <v>495</v>
      </c>
      <c r="D20" s="245">
        <v>104323</v>
      </c>
      <c r="E20" s="246">
        <f t="shared" si="0"/>
        <v>104323</v>
      </c>
    </row>
    <row r="21" s="153" customFormat="1" spans="1:5">
      <c r="A21" s="224" t="s">
        <v>506</v>
      </c>
      <c r="B21" s="244">
        <v>1</v>
      </c>
      <c r="C21" s="244" t="s">
        <v>495</v>
      </c>
      <c r="D21" s="245">
        <v>104323</v>
      </c>
      <c r="E21" s="246">
        <f t="shared" si="0"/>
        <v>104323</v>
      </c>
    </row>
    <row r="22" s="153" customFormat="1" spans="1:5">
      <c r="A22" s="224" t="s">
        <v>507</v>
      </c>
      <c r="B22" s="244">
        <v>1</v>
      </c>
      <c r="C22" s="244" t="s">
        <v>495</v>
      </c>
      <c r="D22" s="245">
        <v>104323</v>
      </c>
      <c r="E22" s="246">
        <f t="shared" si="0"/>
        <v>104323</v>
      </c>
    </row>
    <row r="23" spans="1:5">
      <c r="A23" s="247" t="s">
        <v>320</v>
      </c>
      <c r="B23" s="247"/>
      <c r="C23" s="247"/>
      <c r="D23" s="247"/>
      <c r="E23" s="182">
        <f>SUM(E10:E22)</f>
        <v>1356199</v>
      </c>
    </row>
    <row r="24" spans="1:4">
      <c r="A24" s="160"/>
      <c r="B24" s="242"/>
      <c r="C24" s="160"/>
      <c r="D24" s="160"/>
    </row>
    <row r="25" spans="1:4">
      <c r="A25" s="160"/>
      <c r="B25" s="242"/>
      <c r="C25" s="160"/>
      <c r="D25" s="160"/>
    </row>
    <row r="26" spans="1:4">
      <c r="A26" s="160"/>
      <c r="B26" s="242"/>
      <c r="C26" s="160"/>
      <c r="D26" s="160"/>
    </row>
    <row r="27" spans="1:4">
      <c r="A27" s="160"/>
      <c r="B27" s="242"/>
      <c r="C27" s="160"/>
      <c r="D27" s="160"/>
    </row>
    <row r="28" spans="1:4">
      <c r="A28" s="160"/>
      <c r="B28" s="242"/>
      <c r="C28" s="160"/>
      <c r="D28" s="160"/>
    </row>
    <row r="29" spans="1:4">
      <c r="A29" s="160"/>
      <c r="B29" s="242"/>
      <c r="C29" s="160"/>
      <c r="D29" s="160"/>
    </row>
    <row r="30" spans="1:4">
      <c r="A30" s="160"/>
      <c r="B30" s="242"/>
      <c r="C30" s="160"/>
      <c r="D30" s="160"/>
    </row>
    <row r="31" spans="1:4">
      <c r="A31" s="160"/>
      <c r="B31" s="242"/>
      <c r="C31" s="160"/>
      <c r="D31" s="160"/>
    </row>
    <row r="32" spans="1:4">
      <c r="A32" s="160"/>
      <c r="B32" s="242"/>
      <c r="C32" s="160"/>
      <c r="D32" s="160"/>
    </row>
    <row r="36" spans="10:13">
      <c r="J36" s="248"/>
      <c r="K36" s="249"/>
      <c r="L36" s="250"/>
      <c r="M36" s="250"/>
    </row>
  </sheetData>
  <mergeCells count="7">
    <mergeCell ref="A1:E1"/>
    <mergeCell ref="A2:E2"/>
    <mergeCell ref="A3:E3"/>
    <mergeCell ref="A5:E5"/>
    <mergeCell ref="A6:E6"/>
    <mergeCell ref="A7:E7"/>
    <mergeCell ref="A23:D23"/>
  </mergeCells>
  <printOptions horizontalCentered="1"/>
  <pageMargins left="0.0393700787401575" right="0.0393700787401575" top="0.748031496062992" bottom="0.748031496062992" header="0.31496062992126" footer="0.31496062992126"/>
  <pageSetup paperSize="9" scale="98" orientation="portrait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9"/>
  <dimension ref="A2:K101"/>
  <sheetViews>
    <sheetView zoomScale="70" zoomScaleNormal="70" workbookViewId="0">
      <selection activeCell="E95" sqref="E95"/>
    </sheetView>
  </sheetViews>
  <sheetFormatPr defaultColWidth="9" defaultRowHeight="14.5"/>
  <cols>
    <col min="2" max="2" width="26.7090909090909" style="428" customWidth="1"/>
    <col min="3" max="4" width="16.2818181818182" customWidth="1"/>
    <col min="5" max="5" width="25.2818181818182" customWidth="1"/>
    <col min="6" max="6" width="15.7090909090909" customWidth="1"/>
    <col min="7" max="7" width="15.2818181818182" customWidth="1"/>
    <col min="8" max="8" width="13" customWidth="1"/>
  </cols>
  <sheetData>
    <row r="2" ht="15.25" spans="1:11">
      <c r="A2" s="429" t="s">
        <v>40</v>
      </c>
      <c r="B2" s="429"/>
      <c r="C2" s="429"/>
      <c r="D2" s="429"/>
      <c r="E2" s="429"/>
      <c r="G2" s="740" t="s">
        <v>41</v>
      </c>
      <c r="H2" s="740"/>
      <c r="I2" s="740"/>
      <c r="J2" s="740"/>
      <c r="K2" s="740"/>
    </row>
    <row r="3" ht="15.25" spans="1:11">
      <c r="A3" s="741"/>
      <c r="B3" s="742" t="s">
        <v>42</v>
      </c>
      <c r="C3" s="743" t="s">
        <v>43</v>
      </c>
      <c r="D3" s="743" t="s">
        <v>44</v>
      </c>
      <c r="E3" s="744" t="s">
        <v>45</v>
      </c>
      <c r="F3" s="745"/>
      <c r="G3" s="746" t="s">
        <v>46</v>
      </c>
      <c r="H3" s="746" t="s">
        <v>47</v>
      </c>
      <c r="I3" s="746" t="s">
        <v>48</v>
      </c>
      <c r="J3" s="746" t="s">
        <v>49</v>
      </c>
      <c r="K3" s="746" t="s">
        <v>50</v>
      </c>
    </row>
    <row r="4" s="739" customFormat="1" spans="1:11">
      <c r="A4" s="747">
        <v>1</v>
      </c>
      <c r="B4" s="748" t="s">
        <v>51</v>
      </c>
      <c r="C4" s="749"/>
      <c r="D4" s="749"/>
      <c r="E4" s="750">
        <f>SUM(E5:E7)</f>
        <v>13820000</v>
      </c>
      <c r="F4" s="751"/>
      <c r="G4" s="752"/>
      <c r="H4" s="753"/>
      <c r="I4" s="753"/>
      <c r="J4" s="753"/>
      <c r="K4" s="753"/>
    </row>
    <row r="5" ht="29" spans="1:11">
      <c r="A5" s="740"/>
      <c r="B5" s="754" t="s">
        <v>52</v>
      </c>
      <c r="C5" s="740">
        <v>104</v>
      </c>
      <c r="D5" s="755">
        <v>70000</v>
      </c>
      <c r="E5" s="755">
        <f>D5*C5</f>
        <v>7280000</v>
      </c>
      <c r="F5" s="756" t="s">
        <v>53</v>
      </c>
      <c r="G5" s="746"/>
      <c r="H5" s="746"/>
      <c r="I5" s="746"/>
      <c r="J5" s="746"/>
      <c r="K5" s="746"/>
    </row>
    <row r="6" ht="29" spans="1:11">
      <c r="A6" s="740"/>
      <c r="B6" s="754" t="s">
        <v>54</v>
      </c>
      <c r="C6" s="740">
        <v>54</v>
      </c>
      <c r="D6" s="755">
        <v>70000</v>
      </c>
      <c r="E6" s="755">
        <f t="shared" ref="E6:E7" si="0">D6*C6</f>
        <v>3780000</v>
      </c>
      <c r="F6" s="756" t="s">
        <v>53</v>
      </c>
      <c r="G6" s="746"/>
      <c r="H6" s="746"/>
      <c r="I6" s="746"/>
      <c r="J6" s="746"/>
      <c r="K6" s="746"/>
    </row>
    <row r="7" ht="29" spans="1:11">
      <c r="A7" s="740"/>
      <c r="B7" s="754" t="s">
        <v>55</v>
      </c>
      <c r="C7" s="740">
        <v>46</v>
      </c>
      <c r="D7" s="755">
        <v>60000</v>
      </c>
      <c r="E7" s="755">
        <f t="shared" si="0"/>
        <v>2760000</v>
      </c>
      <c r="F7" s="756" t="s">
        <v>53</v>
      </c>
      <c r="G7" s="746"/>
      <c r="H7" s="746"/>
      <c r="I7" s="746"/>
      <c r="J7" s="746"/>
      <c r="K7" s="754"/>
    </row>
    <row r="8" spans="1:11">
      <c r="A8" s="249">
        <v>2</v>
      </c>
      <c r="B8" s="248" t="s">
        <v>56</v>
      </c>
      <c r="C8" s="249"/>
      <c r="D8" s="250"/>
      <c r="E8" s="250"/>
      <c r="F8" s="430"/>
      <c r="G8" s="757"/>
      <c r="H8" s="757"/>
      <c r="I8" s="757"/>
      <c r="J8" s="761"/>
      <c r="K8" s="757"/>
    </row>
    <row r="9" s="739" customFormat="1" spans="1:11">
      <c r="A9" s="747">
        <v>3</v>
      </c>
      <c r="B9" s="758" t="s">
        <v>57</v>
      </c>
      <c r="C9" s="747"/>
      <c r="D9" s="759"/>
      <c r="E9" s="759">
        <f>SUM(E10:E12)</f>
        <v>490000</v>
      </c>
      <c r="F9" s="760"/>
      <c r="G9" s="752"/>
      <c r="H9" s="752"/>
      <c r="I9" s="752"/>
      <c r="J9" s="753"/>
      <c r="K9" s="752"/>
    </row>
    <row r="10" spans="1:11">
      <c r="A10" s="740"/>
      <c r="B10" s="754" t="s">
        <v>58</v>
      </c>
      <c r="C10" s="740">
        <v>60</v>
      </c>
      <c r="D10" s="755">
        <v>2000</v>
      </c>
      <c r="E10" s="755">
        <f>D10*C10</f>
        <v>120000</v>
      </c>
      <c r="F10" s="430"/>
      <c r="G10" s="746"/>
      <c r="H10" s="746"/>
      <c r="I10" s="746"/>
      <c r="J10" s="746"/>
      <c r="K10" s="746"/>
    </row>
    <row r="11" spans="1:11">
      <c r="A11" s="740"/>
      <c r="B11" s="754" t="s">
        <v>59</v>
      </c>
      <c r="C11" s="740">
        <v>152</v>
      </c>
      <c r="D11" s="755">
        <v>1250</v>
      </c>
      <c r="E11" s="755">
        <f t="shared" ref="E11:E93" si="1">D11*C11</f>
        <v>190000</v>
      </c>
      <c r="F11" s="430"/>
      <c r="G11" s="746"/>
      <c r="H11" s="746"/>
      <c r="I11" s="746"/>
      <c r="J11" s="746"/>
      <c r="K11" s="746"/>
    </row>
    <row r="12" spans="1:11">
      <c r="A12" s="746"/>
      <c r="B12" s="754" t="s">
        <v>60</v>
      </c>
      <c r="C12" s="740">
        <v>15</v>
      </c>
      <c r="D12" s="755">
        <v>12000</v>
      </c>
      <c r="E12" s="755">
        <f t="shared" si="1"/>
        <v>180000</v>
      </c>
      <c r="F12" s="430"/>
      <c r="G12" s="746"/>
      <c r="H12" s="746"/>
      <c r="I12" s="746"/>
      <c r="J12" s="746"/>
      <c r="K12" s="746"/>
    </row>
    <row r="13" spans="1:11">
      <c r="A13" s="747">
        <v>4</v>
      </c>
      <c r="B13" s="758" t="s">
        <v>61</v>
      </c>
      <c r="C13" s="747">
        <v>1</v>
      </c>
      <c r="D13" s="759"/>
      <c r="E13" s="759">
        <f>SUM(E14:E86)</f>
        <v>34191393.9968</v>
      </c>
      <c r="G13" s="761"/>
      <c r="H13" s="761"/>
      <c r="I13" s="761"/>
      <c r="J13" s="761"/>
      <c r="K13" s="761"/>
    </row>
    <row r="14" ht="15.5" spans="1:11">
      <c r="A14" s="740"/>
      <c r="B14" s="762" t="s">
        <v>62</v>
      </c>
      <c r="C14" s="763">
        <v>200</v>
      </c>
      <c r="D14" s="755"/>
      <c r="E14" s="764">
        <v>79697.92</v>
      </c>
      <c r="F14" s="756" t="s">
        <v>53</v>
      </c>
      <c r="G14" s="761"/>
      <c r="H14" s="761"/>
      <c r="I14" s="761"/>
      <c r="J14" s="761"/>
      <c r="K14" s="761"/>
    </row>
    <row r="15" ht="31" spans="1:11">
      <c r="A15" s="740"/>
      <c r="B15" s="765" t="s">
        <v>63</v>
      </c>
      <c r="C15" s="763">
        <v>200</v>
      </c>
      <c r="D15" s="755"/>
      <c r="E15" s="764">
        <v>79697.92</v>
      </c>
      <c r="F15" s="756"/>
      <c r="G15" s="761"/>
      <c r="H15" s="761"/>
      <c r="I15" s="761"/>
      <c r="J15" s="761"/>
      <c r="K15" s="761"/>
    </row>
    <row r="16" ht="31" spans="1:11">
      <c r="A16" s="740"/>
      <c r="B16" s="766" t="s">
        <v>64</v>
      </c>
      <c r="C16" s="763">
        <v>200</v>
      </c>
      <c r="D16" s="755"/>
      <c r="E16" s="764">
        <v>290501.12</v>
      </c>
      <c r="F16" s="756"/>
      <c r="G16" s="761"/>
      <c r="H16" s="761"/>
      <c r="I16" s="761"/>
      <c r="J16" s="761"/>
      <c r="K16" s="761"/>
    </row>
    <row r="17" ht="15.5" spans="1:11">
      <c r="A17" s="740"/>
      <c r="B17" s="765" t="s">
        <v>65</v>
      </c>
      <c r="C17" s="763">
        <v>200</v>
      </c>
      <c r="D17" s="755"/>
      <c r="E17" s="764">
        <v>113272.32</v>
      </c>
      <c r="F17" s="756"/>
      <c r="G17" s="761"/>
      <c r="H17" s="761"/>
      <c r="I17" s="761"/>
      <c r="J17" s="761"/>
      <c r="K17" s="761"/>
    </row>
    <row r="18" ht="15.5" spans="1:11">
      <c r="A18" s="740"/>
      <c r="B18" s="767" t="s">
        <v>66</v>
      </c>
      <c r="C18" s="763">
        <v>200</v>
      </c>
      <c r="D18" s="755"/>
      <c r="E18" s="764">
        <v>55040</v>
      </c>
      <c r="F18" s="756"/>
      <c r="G18" s="761"/>
      <c r="H18" s="761"/>
      <c r="I18" s="761"/>
      <c r="J18" s="761"/>
      <c r="K18" s="761"/>
    </row>
    <row r="19" ht="15.5" spans="1:11">
      <c r="A19" s="740"/>
      <c r="B19" s="768" t="s">
        <v>67</v>
      </c>
      <c r="C19" s="763">
        <v>200</v>
      </c>
      <c r="D19" s="755"/>
      <c r="E19" s="764">
        <v>78707.2</v>
      </c>
      <c r="F19" s="756"/>
      <c r="G19" s="761"/>
      <c r="H19" s="761"/>
      <c r="I19" s="761"/>
      <c r="J19" s="761"/>
      <c r="K19" s="761"/>
    </row>
    <row r="20" ht="31" spans="1:11">
      <c r="A20" s="740"/>
      <c r="B20" s="768" t="s">
        <v>68</v>
      </c>
      <c r="C20" s="763">
        <v>200</v>
      </c>
      <c r="D20" s="755"/>
      <c r="E20" s="764">
        <v>55040</v>
      </c>
      <c r="F20" s="756"/>
      <c r="G20" s="761"/>
      <c r="H20" s="761"/>
      <c r="I20" s="761"/>
      <c r="J20" s="761"/>
      <c r="K20" s="761"/>
    </row>
    <row r="21" ht="15.5" spans="1:11">
      <c r="A21" s="740"/>
      <c r="B21" s="769" t="s">
        <v>69</v>
      </c>
      <c r="C21" s="763">
        <v>200</v>
      </c>
      <c r="D21" s="755"/>
      <c r="E21" s="764">
        <v>238983.68</v>
      </c>
      <c r="F21" s="756"/>
      <c r="G21" s="761"/>
      <c r="H21" s="761"/>
      <c r="I21" s="761"/>
      <c r="J21" s="761"/>
      <c r="K21" s="761"/>
    </row>
    <row r="22" ht="31" spans="1:11">
      <c r="A22" s="740"/>
      <c r="B22" s="770" t="s">
        <v>70</v>
      </c>
      <c r="C22" s="763">
        <v>200</v>
      </c>
      <c r="D22" s="755"/>
      <c r="E22" s="764">
        <v>55040</v>
      </c>
      <c r="F22" s="756"/>
      <c r="G22" s="761"/>
      <c r="H22" s="761"/>
      <c r="I22" s="761"/>
      <c r="J22" s="761"/>
      <c r="K22" s="761"/>
    </row>
    <row r="23" ht="46.5" spans="1:11">
      <c r="A23" s="740"/>
      <c r="B23" s="771" t="s">
        <v>71</v>
      </c>
      <c r="C23" s="763">
        <v>200</v>
      </c>
      <c r="D23" s="755"/>
      <c r="E23" s="764">
        <v>86412.8</v>
      </c>
      <c r="F23" s="756"/>
      <c r="G23" s="761"/>
      <c r="H23" s="761"/>
      <c r="I23" s="761"/>
      <c r="J23" s="761"/>
      <c r="K23" s="761"/>
    </row>
    <row r="24" ht="15.5" spans="1:11">
      <c r="A24" s="740"/>
      <c r="B24" s="772" t="s">
        <v>72</v>
      </c>
      <c r="C24" s="763">
        <v>200</v>
      </c>
      <c r="D24" s="755"/>
      <c r="E24" s="764">
        <v>86412.8</v>
      </c>
      <c r="F24" s="756"/>
      <c r="G24" s="761"/>
      <c r="H24" s="761"/>
      <c r="I24" s="761"/>
      <c r="J24" s="761"/>
      <c r="K24" s="761"/>
    </row>
    <row r="25" ht="15.5" spans="1:11">
      <c r="A25" s="740"/>
      <c r="B25" s="773" t="s">
        <v>73</v>
      </c>
      <c r="C25" s="763">
        <v>200</v>
      </c>
      <c r="D25" s="755"/>
      <c r="E25" s="764">
        <v>86412.8</v>
      </c>
      <c r="F25" s="756"/>
      <c r="G25" s="761"/>
      <c r="H25" s="761"/>
      <c r="I25" s="761"/>
      <c r="J25" s="761"/>
      <c r="K25" s="761"/>
    </row>
    <row r="26" ht="15.5" spans="1:11">
      <c r="A26" s="740"/>
      <c r="B26" s="774" t="s">
        <v>74</v>
      </c>
      <c r="C26" s="763">
        <v>200</v>
      </c>
      <c r="D26" s="755"/>
      <c r="E26" s="764">
        <v>103365.12</v>
      </c>
      <c r="F26" s="756"/>
      <c r="G26" s="761"/>
      <c r="H26" s="761"/>
      <c r="I26" s="761"/>
      <c r="J26" s="761"/>
      <c r="K26" s="761"/>
    </row>
    <row r="27" ht="31" spans="1:11">
      <c r="A27" s="740"/>
      <c r="B27" s="775" t="s">
        <v>75</v>
      </c>
      <c r="C27" s="763">
        <v>200</v>
      </c>
      <c r="D27" s="755"/>
      <c r="E27" s="764">
        <v>55040</v>
      </c>
      <c r="F27" s="756"/>
      <c r="G27" s="761"/>
      <c r="H27" s="761"/>
      <c r="I27" s="761"/>
      <c r="J27" s="761"/>
      <c r="K27" s="761"/>
    </row>
    <row r="28" ht="15.5" spans="1:11">
      <c r="A28" s="740"/>
      <c r="B28" s="773" t="s">
        <v>76</v>
      </c>
      <c r="C28" s="763">
        <v>200</v>
      </c>
      <c r="D28" s="755"/>
      <c r="E28" s="764">
        <v>113162.24</v>
      </c>
      <c r="F28" s="756"/>
      <c r="G28" s="761"/>
      <c r="H28" s="761"/>
      <c r="I28" s="761"/>
      <c r="J28" s="761"/>
      <c r="K28" s="761"/>
    </row>
    <row r="29" ht="15.5" spans="1:11">
      <c r="A29" s="740"/>
      <c r="B29" s="776" t="s">
        <v>77</v>
      </c>
      <c r="C29" s="763">
        <v>200</v>
      </c>
      <c r="D29" s="755"/>
      <c r="E29" s="764">
        <v>78707.2</v>
      </c>
      <c r="F29" s="756"/>
      <c r="G29" s="761"/>
      <c r="H29" s="761"/>
      <c r="I29" s="761"/>
      <c r="J29" s="761"/>
      <c r="K29" s="761"/>
    </row>
    <row r="30" ht="31" spans="1:11">
      <c r="A30" s="740"/>
      <c r="B30" s="777" t="s">
        <v>78</v>
      </c>
      <c r="C30" s="778">
        <v>400</v>
      </c>
      <c r="D30" s="755"/>
      <c r="E30" s="764">
        <v>198144</v>
      </c>
      <c r="F30" s="756"/>
      <c r="G30" s="761"/>
      <c r="H30" s="761"/>
      <c r="I30" s="761"/>
      <c r="J30" s="761"/>
      <c r="K30" s="761"/>
    </row>
    <row r="31" ht="15.5" spans="1:11">
      <c r="A31" s="740"/>
      <c r="B31" s="779" t="s">
        <v>79</v>
      </c>
      <c r="C31" s="780">
        <v>200</v>
      </c>
      <c r="D31" s="755"/>
      <c r="E31" s="764">
        <v>55040</v>
      </c>
      <c r="F31" s="756"/>
      <c r="G31" s="761"/>
      <c r="H31" s="761"/>
      <c r="I31" s="761"/>
      <c r="J31" s="761"/>
      <c r="K31" s="761"/>
    </row>
    <row r="32" ht="62" spans="1:11">
      <c r="A32" s="740"/>
      <c r="B32" s="773" t="s">
        <v>80</v>
      </c>
      <c r="C32" s="780">
        <v>200</v>
      </c>
      <c r="D32" s="755"/>
      <c r="E32" s="764">
        <v>435916.8</v>
      </c>
      <c r="F32" s="756"/>
      <c r="G32" s="761"/>
      <c r="H32" s="761"/>
      <c r="I32" s="761"/>
      <c r="J32" s="761"/>
      <c r="K32" s="761"/>
    </row>
    <row r="33" ht="31" spans="1:11">
      <c r="A33" s="740"/>
      <c r="B33" s="781" t="s">
        <v>81</v>
      </c>
      <c r="C33" s="780">
        <v>200</v>
      </c>
      <c r="D33" s="755"/>
      <c r="E33" s="764">
        <v>884052.48</v>
      </c>
      <c r="F33" s="756"/>
      <c r="G33" s="761"/>
      <c r="H33" s="761"/>
      <c r="I33" s="761"/>
      <c r="J33" s="761"/>
      <c r="K33" s="761"/>
    </row>
    <row r="34" ht="31" spans="1:11">
      <c r="A34" s="740"/>
      <c r="B34" s="782" t="s">
        <v>82</v>
      </c>
      <c r="C34" s="780">
        <v>200</v>
      </c>
      <c r="D34" s="755"/>
      <c r="E34" s="764">
        <v>169523.2</v>
      </c>
      <c r="F34" s="756"/>
      <c r="G34" s="761"/>
      <c r="H34" s="761"/>
      <c r="I34" s="761"/>
      <c r="J34" s="761"/>
      <c r="K34" s="761"/>
    </row>
    <row r="35" ht="31" spans="1:11">
      <c r="A35" s="740"/>
      <c r="B35" s="783" t="s">
        <v>83</v>
      </c>
      <c r="C35" s="780">
        <v>200</v>
      </c>
      <c r="D35" s="755"/>
      <c r="E35" s="764">
        <v>169523.2</v>
      </c>
      <c r="F35" s="756"/>
      <c r="G35" s="761"/>
      <c r="H35" s="761"/>
      <c r="I35" s="761"/>
      <c r="J35" s="761"/>
      <c r="K35" s="761"/>
    </row>
    <row r="36" ht="15.5" spans="1:11">
      <c r="A36" s="740"/>
      <c r="B36" s="784" t="s">
        <v>84</v>
      </c>
      <c r="C36" s="780">
        <v>200</v>
      </c>
      <c r="D36" s="755"/>
      <c r="E36" s="764">
        <v>86412.8</v>
      </c>
      <c r="F36" s="756"/>
      <c r="G36" s="761"/>
      <c r="H36" s="761"/>
      <c r="I36" s="761"/>
      <c r="J36" s="761"/>
      <c r="K36" s="761"/>
    </row>
    <row r="37" ht="15.5" spans="1:11">
      <c r="A37" s="740"/>
      <c r="B37" s="785" t="s">
        <v>85</v>
      </c>
      <c r="C37" s="780">
        <v>200</v>
      </c>
      <c r="D37" s="755"/>
      <c r="E37" s="764">
        <v>178109.44</v>
      </c>
      <c r="F37" s="756"/>
      <c r="G37" s="761"/>
      <c r="H37" s="761"/>
      <c r="I37" s="761"/>
      <c r="J37" s="761"/>
      <c r="K37" s="761"/>
    </row>
    <row r="38" ht="15.5" spans="1:11">
      <c r="A38" s="740"/>
      <c r="B38" s="786" t="s">
        <v>86</v>
      </c>
      <c r="C38" s="780">
        <v>200</v>
      </c>
      <c r="D38" s="755"/>
      <c r="E38" s="764">
        <v>78707.2</v>
      </c>
      <c r="F38" s="756"/>
      <c r="G38" s="761"/>
      <c r="H38" s="761"/>
      <c r="I38" s="761"/>
      <c r="J38" s="761"/>
      <c r="K38" s="761"/>
    </row>
    <row r="39" ht="15.5" spans="1:11">
      <c r="A39" s="740"/>
      <c r="B39" s="787" t="s">
        <v>87</v>
      </c>
      <c r="C39" s="780">
        <v>200</v>
      </c>
      <c r="D39" s="755"/>
      <c r="E39" s="764">
        <v>95219.2</v>
      </c>
      <c r="F39" s="756"/>
      <c r="G39" s="761"/>
      <c r="H39" s="761"/>
      <c r="I39" s="761"/>
      <c r="J39" s="761"/>
      <c r="K39" s="761"/>
    </row>
    <row r="40" ht="31" spans="1:11">
      <c r="A40" s="740"/>
      <c r="B40" s="787" t="s">
        <v>88</v>
      </c>
      <c r="C40" s="780">
        <v>200</v>
      </c>
      <c r="D40" s="755"/>
      <c r="E40" s="764">
        <v>630318.08</v>
      </c>
      <c r="F40" s="756"/>
      <c r="G40" s="761"/>
      <c r="H40" s="761"/>
      <c r="I40" s="761"/>
      <c r="J40" s="761"/>
      <c r="K40" s="761"/>
    </row>
    <row r="41" ht="31" spans="1:11">
      <c r="A41" s="740"/>
      <c r="B41" s="787" t="s">
        <v>89</v>
      </c>
      <c r="C41" s="780">
        <v>200</v>
      </c>
      <c r="D41" s="755"/>
      <c r="E41" s="764">
        <v>250542.08</v>
      </c>
      <c r="F41" s="756"/>
      <c r="G41" s="761"/>
      <c r="H41" s="761"/>
      <c r="I41" s="761"/>
      <c r="J41" s="761"/>
      <c r="K41" s="761"/>
    </row>
    <row r="42" ht="15.5" spans="1:11">
      <c r="A42" s="740"/>
      <c r="B42" s="788" t="s">
        <v>90</v>
      </c>
      <c r="C42" s="780">
        <v>200</v>
      </c>
      <c r="D42" s="755"/>
      <c r="E42" s="764">
        <v>169523.2</v>
      </c>
      <c r="F42" s="756"/>
      <c r="G42" s="761"/>
      <c r="H42" s="761"/>
      <c r="I42" s="761"/>
      <c r="J42" s="761"/>
      <c r="K42" s="761"/>
    </row>
    <row r="43" ht="15.5" spans="1:11">
      <c r="A43" s="740"/>
      <c r="B43" s="789" t="s">
        <v>91</v>
      </c>
      <c r="C43" s="780">
        <v>200</v>
      </c>
      <c r="D43" s="755"/>
      <c r="E43" s="764">
        <v>124940.8</v>
      </c>
      <c r="F43" s="756"/>
      <c r="G43" s="761"/>
      <c r="H43" s="761"/>
      <c r="I43" s="761"/>
      <c r="J43" s="761"/>
      <c r="K43" s="761"/>
    </row>
    <row r="44" ht="15.5" spans="1:11">
      <c r="A44" s="740"/>
      <c r="B44" s="790" t="s">
        <v>92</v>
      </c>
      <c r="C44" s="780">
        <v>200</v>
      </c>
      <c r="D44" s="755"/>
      <c r="E44" s="764">
        <v>169523.2</v>
      </c>
      <c r="F44" s="756"/>
      <c r="G44" s="761"/>
      <c r="H44" s="761"/>
      <c r="I44" s="761"/>
      <c r="J44" s="761"/>
      <c r="K44" s="761"/>
    </row>
    <row r="45" ht="15.5" spans="1:11">
      <c r="A45" s="740"/>
      <c r="B45" s="791" t="s">
        <v>93</v>
      </c>
      <c r="C45" s="780">
        <v>200</v>
      </c>
      <c r="D45" s="755"/>
      <c r="E45" s="764">
        <v>169523.2</v>
      </c>
      <c r="F45" s="756"/>
      <c r="G45" s="761"/>
      <c r="H45" s="761"/>
      <c r="I45" s="761"/>
      <c r="J45" s="761"/>
      <c r="K45" s="761"/>
    </row>
    <row r="46" ht="31" spans="1:11">
      <c r="A46" s="740"/>
      <c r="B46" s="791" t="s">
        <v>94</v>
      </c>
      <c r="C46" s="780">
        <v>200</v>
      </c>
      <c r="D46" s="755"/>
      <c r="E46" s="764">
        <v>55040</v>
      </c>
      <c r="F46" s="756"/>
      <c r="G46" s="761"/>
      <c r="H46" s="761"/>
      <c r="I46" s="761"/>
      <c r="J46" s="761"/>
      <c r="K46" s="761"/>
    </row>
    <row r="47" ht="31" spans="1:11">
      <c r="A47" s="740"/>
      <c r="B47" s="791" t="s">
        <v>95</v>
      </c>
      <c r="C47" s="780">
        <v>200</v>
      </c>
      <c r="D47" s="755"/>
      <c r="E47" s="764">
        <v>420285.44</v>
      </c>
      <c r="F47" s="756"/>
      <c r="G47" s="761"/>
      <c r="H47" s="761"/>
      <c r="I47" s="761"/>
      <c r="J47" s="761"/>
      <c r="K47" s="761"/>
    </row>
    <row r="48" ht="31" spans="1:11">
      <c r="A48" s="740"/>
      <c r="B48" s="792" t="s">
        <v>96</v>
      </c>
      <c r="C48" s="780">
        <v>200</v>
      </c>
      <c r="D48" s="755"/>
      <c r="E48" s="764">
        <v>95219.2</v>
      </c>
      <c r="F48" s="756"/>
      <c r="G48" s="761"/>
      <c r="H48" s="761"/>
      <c r="I48" s="761"/>
      <c r="J48" s="761"/>
      <c r="K48" s="761"/>
    </row>
    <row r="49" ht="31" spans="1:11">
      <c r="A49" s="740"/>
      <c r="B49" s="793" t="s">
        <v>97</v>
      </c>
      <c r="C49" s="780">
        <v>200</v>
      </c>
      <c r="D49" s="755"/>
      <c r="E49" s="764">
        <v>878988.8</v>
      </c>
      <c r="F49" s="756"/>
      <c r="G49" s="761"/>
      <c r="H49" s="761"/>
      <c r="I49" s="761"/>
      <c r="J49" s="761"/>
      <c r="K49" s="761"/>
    </row>
    <row r="50" ht="15.5" spans="1:11">
      <c r="A50" s="740"/>
      <c r="B50" s="794" t="s">
        <v>98</v>
      </c>
      <c r="C50" s="780">
        <v>200</v>
      </c>
      <c r="D50" s="755"/>
      <c r="E50" s="764">
        <v>78707.2</v>
      </c>
      <c r="F50" s="756"/>
      <c r="G50" s="761"/>
      <c r="H50" s="761"/>
      <c r="I50" s="761"/>
      <c r="J50" s="761"/>
      <c r="K50" s="761"/>
    </row>
    <row r="51" ht="15.5" spans="1:11">
      <c r="A51" s="740"/>
      <c r="B51" s="795" t="s">
        <v>99</v>
      </c>
      <c r="C51" s="780">
        <v>200</v>
      </c>
      <c r="D51" s="755"/>
      <c r="E51" s="764">
        <v>112281.6</v>
      </c>
      <c r="F51" s="756"/>
      <c r="G51" s="761"/>
      <c r="H51" s="761"/>
      <c r="I51" s="761"/>
      <c r="J51" s="761"/>
      <c r="K51" s="761"/>
    </row>
    <row r="52" ht="46.5" spans="1:11">
      <c r="A52" s="740"/>
      <c r="B52" s="796" t="s">
        <v>100</v>
      </c>
      <c r="C52" s="780">
        <v>200</v>
      </c>
      <c r="D52" s="755"/>
      <c r="E52" s="764">
        <v>2558479.36</v>
      </c>
      <c r="F52" s="756"/>
      <c r="G52" s="761"/>
      <c r="H52" s="761"/>
      <c r="I52" s="761"/>
      <c r="J52" s="761"/>
      <c r="K52" s="761"/>
    </row>
    <row r="53" ht="31" spans="1:11">
      <c r="A53" s="740"/>
      <c r="B53" s="797" t="s">
        <v>101</v>
      </c>
      <c r="C53" s="798">
        <v>600</v>
      </c>
      <c r="D53" s="755"/>
      <c r="E53" s="764">
        <v>242726.4</v>
      </c>
      <c r="F53" s="756"/>
      <c r="G53" s="761"/>
      <c r="H53" s="761"/>
      <c r="I53" s="761"/>
      <c r="J53" s="761"/>
      <c r="K53" s="761"/>
    </row>
    <row r="54" ht="15.5" spans="1:11">
      <c r="A54" s="740"/>
      <c r="B54" s="788" t="s">
        <v>102</v>
      </c>
      <c r="C54" s="799">
        <v>200</v>
      </c>
      <c r="D54" s="755"/>
      <c r="E54" s="764">
        <v>242836.48</v>
      </c>
      <c r="F54" s="756"/>
      <c r="G54" s="761"/>
      <c r="H54" s="761"/>
      <c r="I54" s="761"/>
      <c r="J54" s="761"/>
      <c r="K54" s="761"/>
    </row>
    <row r="55" ht="46.5" spans="1:11">
      <c r="A55" s="740"/>
      <c r="B55" s="791" t="s">
        <v>103</v>
      </c>
      <c r="C55" s="800">
        <v>100</v>
      </c>
      <c r="D55" s="755"/>
      <c r="E55" s="764">
        <v>2521822.72</v>
      </c>
      <c r="F55" s="756"/>
      <c r="G55" s="761"/>
      <c r="H55" s="761"/>
      <c r="I55" s="761"/>
      <c r="J55" s="761"/>
      <c r="K55" s="761"/>
    </row>
    <row r="56" ht="15.5" spans="1:11">
      <c r="A56" s="740"/>
      <c r="B56" s="791" t="s">
        <v>104</v>
      </c>
      <c r="C56" s="800">
        <v>100</v>
      </c>
      <c r="D56" s="755"/>
      <c r="E56" s="764">
        <v>472353.28</v>
      </c>
      <c r="F56" s="756"/>
      <c r="G56" s="761"/>
      <c r="H56" s="761"/>
      <c r="I56" s="761"/>
      <c r="J56" s="761"/>
      <c r="K56" s="761"/>
    </row>
    <row r="57" ht="15.5" spans="1:11">
      <c r="A57" s="740"/>
      <c r="B57" s="801" t="s">
        <v>105</v>
      </c>
      <c r="C57" s="802">
        <v>200</v>
      </c>
      <c r="D57" s="755"/>
      <c r="E57" s="764">
        <v>110080</v>
      </c>
      <c r="F57" s="756"/>
      <c r="G57" s="761"/>
      <c r="H57" s="761"/>
      <c r="I57" s="761"/>
      <c r="J57" s="761"/>
      <c r="K57" s="761"/>
    </row>
    <row r="58" ht="15.5" spans="1:11">
      <c r="A58" s="740"/>
      <c r="B58" s="803" t="s">
        <v>106</v>
      </c>
      <c r="C58" s="802">
        <v>200</v>
      </c>
      <c r="D58" s="755"/>
      <c r="E58" s="764">
        <v>112061.44</v>
      </c>
      <c r="F58" s="756"/>
      <c r="G58" s="761"/>
      <c r="H58" s="761"/>
      <c r="I58" s="761"/>
      <c r="J58" s="761"/>
      <c r="K58" s="761"/>
    </row>
    <row r="59" ht="15.5" spans="1:11">
      <c r="A59" s="740"/>
      <c r="B59" s="804" t="s">
        <v>107</v>
      </c>
      <c r="C59" s="802">
        <v>200</v>
      </c>
      <c r="D59" s="755"/>
      <c r="E59" s="764">
        <v>358090.24</v>
      </c>
      <c r="F59" s="756"/>
      <c r="G59" s="761"/>
      <c r="H59" s="761"/>
      <c r="I59" s="761"/>
      <c r="J59" s="761"/>
      <c r="K59" s="761"/>
    </row>
    <row r="60" ht="31" spans="1:11">
      <c r="A60" s="740"/>
      <c r="B60" s="805" t="s">
        <v>108</v>
      </c>
      <c r="C60" s="802">
        <v>200</v>
      </c>
      <c r="D60" s="755"/>
      <c r="E60" s="764">
        <v>55040</v>
      </c>
      <c r="F60" s="756"/>
      <c r="G60" s="761"/>
      <c r="H60" s="761"/>
      <c r="I60" s="761"/>
      <c r="J60" s="761"/>
      <c r="K60" s="761"/>
    </row>
    <row r="61" ht="15.5" spans="1:11">
      <c r="A61" s="740"/>
      <c r="B61" s="788" t="s">
        <v>109</v>
      </c>
      <c r="C61" s="802">
        <v>200</v>
      </c>
      <c r="D61" s="755"/>
      <c r="E61" s="764">
        <v>154772.48</v>
      </c>
      <c r="F61" s="756"/>
      <c r="G61" s="761"/>
      <c r="H61" s="761"/>
      <c r="I61" s="761"/>
      <c r="J61" s="761"/>
      <c r="K61" s="761"/>
    </row>
    <row r="62" ht="15.5" spans="1:11">
      <c r="A62" s="740"/>
      <c r="B62" s="806" t="s">
        <v>110</v>
      </c>
      <c r="C62" s="802">
        <v>200</v>
      </c>
      <c r="D62" s="755"/>
      <c r="E62" s="764">
        <v>102924.8</v>
      </c>
      <c r="F62" s="756"/>
      <c r="G62" s="761"/>
      <c r="H62" s="761"/>
      <c r="I62" s="761"/>
      <c r="J62" s="761"/>
      <c r="K62" s="761"/>
    </row>
    <row r="63" ht="31" spans="1:11">
      <c r="A63" s="740"/>
      <c r="B63" s="807" t="s">
        <v>111</v>
      </c>
      <c r="C63" s="802">
        <v>200</v>
      </c>
      <c r="D63" s="755"/>
      <c r="E63" s="764">
        <v>55040</v>
      </c>
      <c r="F63" s="756"/>
      <c r="G63" s="761"/>
      <c r="H63" s="761"/>
      <c r="I63" s="761"/>
      <c r="J63" s="761"/>
      <c r="K63" s="761"/>
    </row>
    <row r="64" ht="15.5" spans="1:11">
      <c r="A64" s="740"/>
      <c r="B64" s="791" t="s">
        <v>112</v>
      </c>
      <c r="C64" s="802">
        <v>200</v>
      </c>
      <c r="D64" s="755"/>
      <c r="E64" s="764">
        <v>115473.92</v>
      </c>
      <c r="F64" s="756"/>
      <c r="G64" s="761"/>
      <c r="H64" s="761"/>
      <c r="I64" s="761"/>
      <c r="J64" s="761"/>
      <c r="K64" s="761"/>
    </row>
    <row r="65" ht="31" spans="1:11">
      <c r="A65" s="740"/>
      <c r="B65" s="801" t="s">
        <v>113</v>
      </c>
      <c r="C65" s="802">
        <v>200</v>
      </c>
      <c r="D65" s="755"/>
      <c r="E65" s="764">
        <v>55040</v>
      </c>
      <c r="F65" s="756"/>
      <c r="G65" s="761"/>
      <c r="H65" s="761"/>
      <c r="I65" s="761"/>
      <c r="J65" s="761"/>
      <c r="K65" s="761"/>
    </row>
    <row r="66" ht="31" spans="1:11">
      <c r="A66" s="740"/>
      <c r="B66" s="808" t="s">
        <v>114</v>
      </c>
      <c r="C66" s="802">
        <v>200</v>
      </c>
      <c r="D66" s="755"/>
      <c r="E66" s="764">
        <v>55040</v>
      </c>
      <c r="F66" s="756"/>
      <c r="G66" s="761"/>
      <c r="H66" s="761"/>
      <c r="I66" s="761"/>
      <c r="J66" s="761"/>
      <c r="K66" s="761"/>
    </row>
    <row r="67" ht="15.5" spans="1:11">
      <c r="A67" s="740"/>
      <c r="B67" s="801" t="s">
        <v>115</v>
      </c>
      <c r="C67" s="802">
        <v>200</v>
      </c>
      <c r="D67" s="755"/>
      <c r="E67" s="764">
        <v>55040</v>
      </c>
      <c r="F67" s="756"/>
      <c r="G67" s="761"/>
      <c r="H67" s="761"/>
      <c r="I67" s="761"/>
      <c r="J67" s="761"/>
      <c r="K67" s="761"/>
    </row>
    <row r="68" ht="15.5" spans="1:11">
      <c r="A68" s="740"/>
      <c r="B68" s="809" t="s">
        <v>116</v>
      </c>
      <c r="C68" s="802">
        <v>200</v>
      </c>
      <c r="D68" s="755"/>
      <c r="E68" s="764">
        <v>102814.72</v>
      </c>
      <c r="F68" s="756"/>
      <c r="G68" s="761"/>
      <c r="H68" s="761"/>
      <c r="I68" s="761"/>
      <c r="J68" s="761"/>
      <c r="K68" s="761"/>
    </row>
    <row r="69" ht="46.5" spans="1:11">
      <c r="A69" s="740"/>
      <c r="B69" s="810" t="s">
        <v>117</v>
      </c>
      <c r="C69" s="802">
        <v>200</v>
      </c>
      <c r="D69" s="755"/>
      <c r="E69" s="764">
        <v>1325913.6</v>
      </c>
      <c r="F69" s="756"/>
      <c r="G69" s="761"/>
      <c r="H69" s="761"/>
      <c r="I69" s="761"/>
      <c r="J69" s="761"/>
      <c r="K69" s="761"/>
    </row>
    <row r="70" ht="31" spans="1:11">
      <c r="A70" s="740"/>
      <c r="B70" s="792" t="s">
        <v>118</v>
      </c>
      <c r="C70" s="802">
        <v>200</v>
      </c>
      <c r="D70" s="755"/>
      <c r="E70" s="764">
        <v>55040</v>
      </c>
      <c r="F70" s="756"/>
      <c r="G70" s="761"/>
      <c r="H70" s="761"/>
      <c r="I70" s="761"/>
      <c r="J70" s="761"/>
      <c r="K70" s="761"/>
    </row>
    <row r="71" ht="31" spans="1:11">
      <c r="A71" s="740"/>
      <c r="B71" s="811" t="s">
        <v>119</v>
      </c>
      <c r="C71" s="802">
        <v>200</v>
      </c>
      <c r="D71" s="755"/>
      <c r="E71" s="764">
        <v>55040</v>
      </c>
      <c r="F71" s="756"/>
      <c r="G71" s="761"/>
      <c r="H71" s="761"/>
      <c r="I71" s="761"/>
      <c r="J71" s="761"/>
      <c r="K71" s="761"/>
    </row>
    <row r="72" ht="31" spans="1:11">
      <c r="A72" s="740"/>
      <c r="B72" s="812" t="s">
        <v>120</v>
      </c>
      <c r="C72" s="802">
        <v>200</v>
      </c>
      <c r="D72" s="755"/>
      <c r="E72" s="764">
        <v>1506114.56</v>
      </c>
      <c r="F72" s="756"/>
      <c r="G72" s="761"/>
      <c r="H72" s="761"/>
      <c r="I72" s="761"/>
      <c r="J72" s="761"/>
      <c r="K72" s="761"/>
    </row>
    <row r="73" ht="15.5" spans="1:11">
      <c r="A73" s="740"/>
      <c r="B73" s="813" t="s">
        <v>121</v>
      </c>
      <c r="C73" s="802">
        <v>200</v>
      </c>
      <c r="D73" s="755"/>
      <c r="E73" s="764">
        <v>169523.2</v>
      </c>
      <c r="F73" s="756"/>
      <c r="G73" s="761"/>
      <c r="H73" s="761"/>
      <c r="I73" s="761"/>
      <c r="J73" s="761"/>
      <c r="K73" s="761"/>
    </row>
    <row r="74" ht="15.5" spans="1:11">
      <c r="A74" s="740"/>
      <c r="B74" s="791" t="s">
        <v>122</v>
      </c>
      <c r="C74" s="802">
        <v>200</v>
      </c>
      <c r="D74" s="755"/>
      <c r="E74" s="764">
        <v>115914.24</v>
      </c>
      <c r="F74" s="756"/>
      <c r="G74" s="761"/>
      <c r="H74" s="761"/>
      <c r="I74" s="761"/>
      <c r="J74" s="761"/>
      <c r="K74" s="761"/>
    </row>
    <row r="75" ht="31" spans="1:11">
      <c r="A75" s="740"/>
      <c r="B75" s="791" t="s">
        <v>123</v>
      </c>
      <c r="C75" s="802">
        <v>200</v>
      </c>
      <c r="D75" s="755"/>
      <c r="E75" s="764">
        <v>5013813.76</v>
      </c>
      <c r="F75" s="756"/>
      <c r="G75" s="761"/>
      <c r="H75" s="761"/>
      <c r="I75" s="761"/>
      <c r="J75" s="761"/>
      <c r="K75" s="761"/>
    </row>
    <row r="76" ht="15.5" spans="1:11">
      <c r="A76" s="740"/>
      <c r="B76" s="791" t="s">
        <v>124</v>
      </c>
      <c r="C76" s="802">
        <v>200</v>
      </c>
      <c r="D76" s="755"/>
      <c r="E76" s="764">
        <v>621401.6</v>
      </c>
      <c r="F76" s="756"/>
      <c r="G76" s="761"/>
      <c r="H76" s="761"/>
      <c r="I76" s="761"/>
      <c r="J76" s="761"/>
      <c r="K76" s="761"/>
    </row>
    <row r="77" ht="46.5" spans="1:11">
      <c r="A77" s="740"/>
      <c r="B77" s="801" t="s">
        <v>125</v>
      </c>
      <c r="C77" s="802">
        <v>200</v>
      </c>
      <c r="D77" s="755"/>
      <c r="E77" s="764">
        <v>1205486.08</v>
      </c>
      <c r="F77" s="756"/>
      <c r="G77" s="761"/>
      <c r="H77" s="761"/>
      <c r="I77" s="761"/>
      <c r="J77" s="761"/>
      <c r="K77" s="761"/>
    </row>
    <row r="78" ht="31" spans="1:11">
      <c r="A78" s="740"/>
      <c r="B78" s="814" t="s">
        <v>126</v>
      </c>
      <c r="C78" s="802">
        <v>400</v>
      </c>
      <c r="D78" s="755"/>
      <c r="E78" s="764">
        <v>358640.64</v>
      </c>
      <c r="F78" s="756"/>
      <c r="G78" s="761"/>
      <c r="H78" s="761"/>
      <c r="I78" s="761"/>
      <c r="J78" s="761"/>
      <c r="K78" s="761"/>
    </row>
    <row r="79" ht="31" spans="1:11">
      <c r="A79" s="740"/>
      <c r="B79" s="788" t="s">
        <v>127</v>
      </c>
      <c r="C79" s="815">
        <v>400</v>
      </c>
      <c r="D79" s="755"/>
      <c r="E79" s="764">
        <v>252523.52</v>
      </c>
      <c r="F79" s="756"/>
      <c r="G79" s="761"/>
      <c r="H79" s="761"/>
      <c r="I79" s="761"/>
      <c r="J79" s="761"/>
      <c r="K79" s="761"/>
    </row>
    <row r="80" ht="46.5" spans="1:11">
      <c r="A80" s="740"/>
      <c r="B80" s="791" t="s">
        <v>128</v>
      </c>
      <c r="C80" s="816">
        <v>24</v>
      </c>
      <c r="D80" s="755"/>
      <c r="E80" s="764">
        <v>377636.0448</v>
      </c>
      <c r="F80" s="756"/>
      <c r="G80" s="761"/>
      <c r="H80" s="761"/>
      <c r="I80" s="761"/>
      <c r="J80" s="761"/>
      <c r="K80" s="761"/>
    </row>
    <row r="81" ht="77.5" spans="1:11">
      <c r="A81" s="740"/>
      <c r="B81" s="791" t="s">
        <v>129</v>
      </c>
      <c r="C81" s="816">
        <v>24</v>
      </c>
      <c r="D81" s="755"/>
      <c r="E81" s="764">
        <v>2379115.008</v>
      </c>
      <c r="F81" s="756"/>
      <c r="G81" s="761"/>
      <c r="H81" s="761"/>
      <c r="I81" s="761"/>
      <c r="J81" s="761"/>
      <c r="K81" s="761"/>
    </row>
    <row r="82" ht="31" spans="1:11">
      <c r="A82" s="740"/>
      <c r="B82" s="817" t="s">
        <v>130</v>
      </c>
      <c r="C82" s="818">
        <v>20</v>
      </c>
      <c r="D82" s="755"/>
      <c r="E82" s="764">
        <v>1648205.824</v>
      </c>
      <c r="F82" s="756"/>
      <c r="G82" s="761"/>
      <c r="H82" s="761"/>
      <c r="I82" s="761"/>
      <c r="J82" s="761"/>
      <c r="K82" s="761"/>
    </row>
    <row r="83" ht="15.5" spans="1:11">
      <c r="A83" s="740"/>
      <c r="B83" s="819" t="s">
        <v>131</v>
      </c>
      <c r="C83" s="820">
        <v>100</v>
      </c>
      <c r="D83" s="755"/>
      <c r="E83" s="764">
        <v>1118853.12</v>
      </c>
      <c r="F83" s="756"/>
      <c r="G83" s="761"/>
      <c r="H83" s="761"/>
      <c r="I83" s="761"/>
      <c r="J83" s="761"/>
      <c r="K83" s="761"/>
    </row>
    <row r="84" ht="31" spans="1:11">
      <c r="A84" s="740"/>
      <c r="B84" s="821" t="s">
        <v>132</v>
      </c>
      <c r="C84" s="822">
        <v>200</v>
      </c>
      <c r="D84" s="755"/>
      <c r="E84" s="764">
        <v>55040</v>
      </c>
      <c r="F84" s="756"/>
      <c r="G84" s="761"/>
      <c r="H84" s="761"/>
      <c r="I84" s="761"/>
      <c r="J84" s="761"/>
      <c r="K84" s="761"/>
    </row>
    <row r="85" ht="15.5" spans="1:11">
      <c r="A85" s="740"/>
      <c r="B85" s="823" t="s">
        <v>133</v>
      </c>
      <c r="C85" s="822">
        <v>200</v>
      </c>
      <c r="D85" s="755"/>
      <c r="E85" s="764">
        <v>1217044.48</v>
      </c>
      <c r="F85" s="756"/>
      <c r="G85" s="761"/>
      <c r="H85" s="761"/>
      <c r="I85" s="761"/>
      <c r="J85" s="761"/>
      <c r="K85" s="761"/>
    </row>
    <row r="86" ht="62" spans="1:11">
      <c r="A86" s="740"/>
      <c r="B86" s="824" t="s">
        <v>134</v>
      </c>
      <c r="C86" s="822">
        <v>200</v>
      </c>
      <c r="D86" s="755"/>
      <c r="E86" s="764">
        <v>2185418.24</v>
      </c>
      <c r="F86" s="756"/>
      <c r="G86" s="761"/>
      <c r="H86" s="761"/>
      <c r="I86" s="761"/>
      <c r="J86" s="761"/>
      <c r="K86" s="761"/>
    </row>
    <row r="87" ht="29" spans="1:11">
      <c r="A87" s="249">
        <v>5</v>
      </c>
      <c r="B87" s="248" t="s">
        <v>135</v>
      </c>
      <c r="C87" s="249"/>
      <c r="D87" s="250"/>
      <c r="E87" s="250">
        <f t="shared" si="1"/>
        <v>0</v>
      </c>
      <c r="F87" s="430"/>
      <c r="G87" s="757"/>
      <c r="H87" s="757"/>
      <c r="I87" s="757"/>
      <c r="J87" s="757"/>
      <c r="K87" s="757"/>
    </row>
    <row r="88" ht="29" spans="1:11">
      <c r="A88" s="249">
        <v>7</v>
      </c>
      <c r="B88" s="248" t="s">
        <v>136</v>
      </c>
      <c r="C88" s="249">
        <v>1000</v>
      </c>
      <c r="D88" s="250">
        <v>24000</v>
      </c>
      <c r="E88" s="250">
        <f t="shared" si="1"/>
        <v>24000000</v>
      </c>
      <c r="F88" s="430"/>
      <c r="G88" s="761"/>
      <c r="H88" s="761"/>
      <c r="I88" s="761"/>
      <c r="J88" s="761"/>
      <c r="K88" s="761"/>
    </row>
    <row r="89" spans="1:11">
      <c r="A89" s="249">
        <v>8</v>
      </c>
      <c r="B89" s="248" t="s">
        <v>137</v>
      </c>
      <c r="C89" s="249">
        <v>500</v>
      </c>
      <c r="D89" s="250">
        <v>8700</v>
      </c>
      <c r="E89" s="250">
        <f t="shared" si="1"/>
        <v>4350000</v>
      </c>
      <c r="F89" s="430"/>
      <c r="G89" s="761"/>
      <c r="H89" s="761"/>
      <c r="I89" s="761"/>
      <c r="J89" s="761"/>
      <c r="K89" s="761"/>
    </row>
    <row r="90" spans="1:11">
      <c r="A90" s="249">
        <v>9</v>
      </c>
      <c r="B90" s="248" t="s">
        <v>138</v>
      </c>
      <c r="C90" s="249">
        <v>200</v>
      </c>
      <c r="D90" s="250">
        <v>2955</v>
      </c>
      <c r="E90" s="250">
        <f t="shared" si="1"/>
        <v>591000</v>
      </c>
      <c r="F90" s="430"/>
      <c r="G90" s="746"/>
      <c r="H90" s="746"/>
      <c r="I90" s="746"/>
      <c r="J90" s="746"/>
      <c r="K90" s="746"/>
    </row>
    <row r="91" ht="13.15" customHeight="1" spans="1:11">
      <c r="A91" s="249">
        <v>10</v>
      </c>
      <c r="B91" s="248" t="s">
        <v>139</v>
      </c>
      <c r="C91" s="249">
        <v>300</v>
      </c>
      <c r="D91" s="250">
        <v>2800</v>
      </c>
      <c r="E91" s="250">
        <f t="shared" si="1"/>
        <v>840000</v>
      </c>
      <c r="F91" s="430"/>
      <c r="G91" s="761"/>
      <c r="H91" s="761"/>
      <c r="I91" s="761"/>
      <c r="J91" s="761"/>
      <c r="K91" s="761"/>
    </row>
    <row r="92" ht="13.15" customHeight="1" spans="1:11">
      <c r="A92" s="249"/>
      <c r="B92" s="248"/>
      <c r="C92" s="249"/>
      <c r="D92" s="250"/>
      <c r="E92" s="250"/>
      <c r="F92" s="430"/>
      <c r="G92" s="761"/>
      <c r="H92" s="761"/>
      <c r="I92" s="761"/>
      <c r="J92" s="761"/>
      <c r="K92" s="761"/>
    </row>
    <row r="93" spans="1:11">
      <c r="A93" s="249">
        <v>11</v>
      </c>
      <c r="B93" s="248" t="s">
        <v>140</v>
      </c>
      <c r="C93" s="249"/>
      <c r="D93" s="250"/>
      <c r="E93" s="250">
        <f t="shared" si="1"/>
        <v>0</v>
      </c>
      <c r="F93" s="430"/>
      <c r="G93" s="761"/>
      <c r="H93" s="746"/>
      <c r="I93" s="746"/>
      <c r="J93" s="746"/>
      <c r="K93" s="746"/>
    </row>
    <row r="94" spans="1:6">
      <c r="A94" s="429"/>
      <c r="F94" s="430"/>
    </row>
    <row r="95" spans="1:6">
      <c r="A95" s="429"/>
      <c r="C95" s="429"/>
      <c r="D95" s="430"/>
      <c r="E95" s="430"/>
      <c r="F95" s="430"/>
    </row>
    <row r="96" spans="1:6">
      <c r="A96" s="429"/>
      <c r="B96" s="825" t="s">
        <v>141</v>
      </c>
      <c r="C96" s="250">
        <v>27471960</v>
      </c>
      <c r="D96" s="430"/>
      <c r="E96" s="430"/>
      <c r="F96" s="430"/>
    </row>
    <row r="97" spans="1:6">
      <c r="A97" s="429"/>
      <c r="C97" s="429"/>
      <c r="D97" s="430"/>
      <c r="E97" s="430"/>
      <c r="F97" s="430"/>
    </row>
    <row r="98" ht="18.5" spans="5:6">
      <c r="E98" s="826">
        <f>SUM(E4,E9,E13,E89,E91,E88,E90)</f>
        <v>78282393.9968</v>
      </c>
      <c r="F98" s="827" t="s">
        <v>142</v>
      </c>
    </row>
    <row r="99" ht="18.5" spans="4:6">
      <c r="D99" s="828"/>
      <c r="E99" s="829">
        <v>119652705.26</v>
      </c>
      <c r="F99" s="830" t="s">
        <v>143</v>
      </c>
    </row>
    <row r="101" ht="18.5" spans="5:6">
      <c r="E101" s="831">
        <f>E99-E98</f>
        <v>41370311.2632</v>
      </c>
      <c r="F101" s="832" t="s">
        <v>144</v>
      </c>
    </row>
  </sheetData>
  <mergeCells count="2">
    <mergeCell ref="A2:E2"/>
    <mergeCell ref="G2:K2"/>
  </mergeCells>
  <pageMargins left="0.7" right="0.7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  <pageSetUpPr fitToPage="1"/>
  </sheetPr>
  <dimension ref="B1:L56"/>
  <sheetViews>
    <sheetView view="pageBreakPreview" zoomScale="85" zoomScaleNormal="100" topLeftCell="B14" workbookViewId="0">
      <selection activeCell="B6" sqref="B6:F6"/>
    </sheetView>
  </sheetViews>
  <sheetFormatPr defaultColWidth="9.13636363636364" defaultRowHeight="15.5"/>
  <cols>
    <col min="1" max="1" width="9.13636363636364" style="154"/>
    <col min="2" max="2" width="58.7090909090909" style="154" customWidth="1"/>
    <col min="3" max="3" width="9.42727272727273" style="155" customWidth="1"/>
    <col min="4" max="4" width="5.70909090909091" style="154" customWidth="1"/>
    <col min="5" max="5" width="16.1363636363636" style="154" customWidth="1"/>
    <col min="6" max="6" width="20.7090909090909" style="154" customWidth="1"/>
    <col min="7" max="7" width="9.13636363636364" style="154"/>
    <col min="8" max="8" width="3" style="154" customWidth="1"/>
    <col min="9" max="10" width="12.8545454545455" style="155" customWidth="1"/>
    <col min="11" max="11" width="5.28181818181818" style="154" customWidth="1"/>
    <col min="12" max="12" width="15.2818181818182" style="154" customWidth="1"/>
    <col min="13" max="13" width="15" style="154" customWidth="1"/>
    <col min="14" max="16384" width="9.13636363636364" style="154"/>
  </cols>
  <sheetData>
    <row r="1" ht="15" customHeight="1" spans="2:6">
      <c r="B1" s="156" t="s">
        <v>302</v>
      </c>
      <c r="C1" s="156"/>
      <c r="D1" s="156"/>
      <c r="E1" s="156"/>
      <c r="F1" s="156"/>
    </row>
    <row r="2" spans="2:6">
      <c r="B2" s="157" t="s">
        <v>269</v>
      </c>
      <c r="C2" s="157"/>
      <c r="D2" s="157"/>
      <c r="E2" s="157"/>
      <c r="F2" s="157"/>
    </row>
    <row r="3" spans="2:6">
      <c r="B3" s="156" t="s">
        <v>303</v>
      </c>
      <c r="C3" s="156"/>
      <c r="D3" s="156"/>
      <c r="E3" s="156"/>
      <c r="F3" s="156"/>
    </row>
    <row r="4" ht="7.5" customHeight="1" spans="2:6">
      <c r="B4" s="158"/>
      <c r="C4" s="159"/>
      <c r="D4" s="160"/>
      <c r="E4" s="160"/>
      <c r="F4" s="160"/>
    </row>
    <row r="5" ht="7.5" customHeight="1" spans="2:6">
      <c r="B5" s="156"/>
      <c r="C5" s="156"/>
      <c r="D5" s="156"/>
      <c r="E5" s="156"/>
      <c r="F5" s="156"/>
    </row>
    <row r="6" spans="2:6">
      <c r="B6" s="157" t="s">
        <v>508</v>
      </c>
      <c r="C6" s="157"/>
      <c r="D6" s="157"/>
      <c r="E6" s="157"/>
      <c r="F6" s="157"/>
    </row>
    <row r="7" spans="2:6">
      <c r="B7" s="156" t="s">
        <v>305</v>
      </c>
      <c r="C7" s="156"/>
      <c r="D7" s="156"/>
      <c r="E7" s="156"/>
      <c r="F7" s="156"/>
    </row>
    <row r="8" spans="2:6">
      <c r="B8" s="158"/>
      <c r="C8" s="161"/>
      <c r="D8" s="160"/>
      <c r="E8" s="160"/>
      <c r="F8" s="160"/>
    </row>
    <row r="9" s="153" customFormat="1" spans="2:11">
      <c r="B9" s="162" t="s">
        <v>306</v>
      </c>
      <c r="C9" s="163" t="s">
        <v>307</v>
      </c>
      <c r="D9" s="162" t="s">
        <v>308</v>
      </c>
      <c r="E9" s="164" t="s">
        <v>322</v>
      </c>
      <c r="F9" s="164" t="s">
        <v>169</v>
      </c>
      <c r="K9" s="153" t="s">
        <v>509</v>
      </c>
    </row>
    <row r="10" s="153" customFormat="1" spans="2:12">
      <c r="B10" s="202" t="s">
        <v>510</v>
      </c>
      <c r="C10" s="172">
        <v>24</v>
      </c>
      <c r="D10" s="172" t="s">
        <v>319</v>
      </c>
      <c r="E10" s="173">
        <v>3000</v>
      </c>
      <c r="F10" s="203">
        <f t="shared" ref="F10:F46" si="0">E10*C10</f>
        <v>72000</v>
      </c>
      <c r="H10" s="172">
        <v>4</v>
      </c>
      <c r="I10" s="173">
        <v>3000</v>
      </c>
      <c r="J10" s="208">
        <f>I10*H10</f>
        <v>12000</v>
      </c>
      <c r="K10" s="153">
        <f t="shared" ref="K10:K46" si="1">H10*6</f>
        <v>24</v>
      </c>
      <c r="L10" s="184">
        <f t="shared" ref="L10:L46" si="2">K10*I10</f>
        <v>72000</v>
      </c>
    </row>
    <row r="11" s="153" customFormat="1" spans="2:12">
      <c r="B11" s="202" t="s">
        <v>511</v>
      </c>
      <c r="C11" s="172">
        <v>36</v>
      </c>
      <c r="D11" s="172" t="s">
        <v>319</v>
      </c>
      <c r="E11" s="173">
        <v>1000</v>
      </c>
      <c r="F11" s="203">
        <f t="shared" si="0"/>
        <v>36000</v>
      </c>
      <c r="H11" s="172">
        <v>6</v>
      </c>
      <c r="I11" s="173">
        <v>1000</v>
      </c>
      <c r="J11" s="208">
        <f t="shared" ref="J11:J46" si="3">I11*H11</f>
        <v>6000</v>
      </c>
      <c r="K11" s="153">
        <f t="shared" si="1"/>
        <v>36</v>
      </c>
      <c r="L11" s="184">
        <f t="shared" si="2"/>
        <v>36000</v>
      </c>
    </row>
    <row r="12" s="153" customFormat="1" spans="2:12">
      <c r="B12" s="202" t="s">
        <v>512</v>
      </c>
      <c r="C12" s="172">
        <v>12</v>
      </c>
      <c r="D12" s="172" t="s">
        <v>513</v>
      </c>
      <c r="E12" s="173">
        <v>11499</v>
      </c>
      <c r="F12" s="203">
        <f t="shared" si="0"/>
        <v>137988</v>
      </c>
      <c r="H12" s="172">
        <v>2</v>
      </c>
      <c r="I12" s="173">
        <v>11499</v>
      </c>
      <c r="J12" s="208">
        <f t="shared" si="3"/>
        <v>22998</v>
      </c>
      <c r="K12" s="153">
        <f t="shared" si="1"/>
        <v>12</v>
      </c>
      <c r="L12" s="184">
        <f t="shared" si="2"/>
        <v>137988</v>
      </c>
    </row>
    <row r="13" s="153" customFormat="1" spans="2:12">
      <c r="B13" s="202" t="s">
        <v>514</v>
      </c>
      <c r="C13" s="172">
        <v>24</v>
      </c>
      <c r="D13" s="172" t="s">
        <v>319</v>
      </c>
      <c r="E13" s="173">
        <v>1500</v>
      </c>
      <c r="F13" s="203">
        <f t="shared" si="0"/>
        <v>36000</v>
      </c>
      <c r="H13" s="172">
        <v>4</v>
      </c>
      <c r="I13" s="173">
        <v>1500</v>
      </c>
      <c r="J13" s="208">
        <f t="shared" si="3"/>
        <v>6000</v>
      </c>
      <c r="K13" s="153">
        <f t="shared" si="1"/>
        <v>24</v>
      </c>
      <c r="L13" s="184">
        <f t="shared" si="2"/>
        <v>36000</v>
      </c>
    </row>
    <row r="14" s="153" customFormat="1" spans="2:12">
      <c r="B14" s="202" t="s">
        <v>515</v>
      </c>
      <c r="C14" s="172">
        <v>24</v>
      </c>
      <c r="D14" s="172" t="s">
        <v>319</v>
      </c>
      <c r="E14" s="173">
        <v>2600</v>
      </c>
      <c r="F14" s="203">
        <f t="shared" si="0"/>
        <v>62400</v>
      </c>
      <c r="H14" s="172">
        <v>4</v>
      </c>
      <c r="I14" s="173">
        <v>2600</v>
      </c>
      <c r="J14" s="208">
        <f t="shared" si="3"/>
        <v>10400</v>
      </c>
      <c r="K14" s="153">
        <f t="shared" si="1"/>
        <v>24</v>
      </c>
      <c r="L14" s="184">
        <f t="shared" si="2"/>
        <v>62400</v>
      </c>
    </row>
    <row r="15" s="153" customFormat="1" spans="2:12">
      <c r="B15" s="202" t="s">
        <v>516</v>
      </c>
      <c r="C15" s="172">
        <v>12</v>
      </c>
      <c r="D15" s="172" t="s">
        <v>319</v>
      </c>
      <c r="E15" s="173">
        <v>2880</v>
      </c>
      <c r="F15" s="203">
        <f t="shared" si="0"/>
        <v>34560</v>
      </c>
      <c r="H15" s="172">
        <v>2</v>
      </c>
      <c r="I15" s="173">
        <v>2880</v>
      </c>
      <c r="J15" s="208">
        <f t="shared" si="3"/>
        <v>5760</v>
      </c>
      <c r="K15" s="153">
        <f t="shared" si="1"/>
        <v>12</v>
      </c>
      <c r="L15" s="184">
        <f t="shared" si="2"/>
        <v>34560</v>
      </c>
    </row>
    <row r="16" s="153" customFormat="1" spans="2:12">
      <c r="B16" s="202" t="s">
        <v>517</v>
      </c>
      <c r="C16" s="172">
        <v>12</v>
      </c>
      <c r="D16" s="172" t="s">
        <v>319</v>
      </c>
      <c r="E16" s="173">
        <v>2995</v>
      </c>
      <c r="F16" s="203">
        <f t="shared" si="0"/>
        <v>35940</v>
      </c>
      <c r="H16" s="172">
        <v>2</v>
      </c>
      <c r="I16" s="173">
        <v>2995</v>
      </c>
      <c r="J16" s="208">
        <f t="shared" si="3"/>
        <v>5990</v>
      </c>
      <c r="K16" s="153">
        <f t="shared" si="1"/>
        <v>12</v>
      </c>
      <c r="L16" s="184">
        <f t="shared" si="2"/>
        <v>35940</v>
      </c>
    </row>
    <row r="17" s="153" customFormat="1" spans="2:12">
      <c r="B17" s="202" t="s">
        <v>518</v>
      </c>
      <c r="C17" s="172">
        <v>24</v>
      </c>
      <c r="D17" s="172" t="s">
        <v>319</v>
      </c>
      <c r="E17" s="173">
        <v>600</v>
      </c>
      <c r="F17" s="203">
        <f t="shared" si="0"/>
        <v>14400</v>
      </c>
      <c r="H17" s="172">
        <v>4</v>
      </c>
      <c r="I17" s="173">
        <v>600</v>
      </c>
      <c r="J17" s="208">
        <f t="shared" si="3"/>
        <v>2400</v>
      </c>
      <c r="K17" s="153">
        <f t="shared" si="1"/>
        <v>24</v>
      </c>
      <c r="L17" s="184">
        <f t="shared" si="2"/>
        <v>14400</v>
      </c>
    </row>
    <row r="18" s="153" customFormat="1" spans="2:12">
      <c r="B18" s="204" t="s">
        <v>519</v>
      </c>
      <c r="C18" s="172">
        <v>24</v>
      </c>
      <c r="D18" s="172" t="s">
        <v>513</v>
      </c>
      <c r="E18" s="173">
        <v>6000</v>
      </c>
      <c r="F18" s="203">
        <f t="shared" si="0"/>
        <v>144000</v>
      </c>
      <c r="H18" s="172">
        <v>4</v>
      </c>
      <c r="I18" s="173">
        <v>6000</v>
      </c>
      <c r="J18" s="208">
        <f t="shared" si="3"/>
        <v>24000</v>
      </c>
      <c r="K18" s="153">
        <f t="shared" si="1"/>
        <v>24</v>
      </c>
      <c r="L18" s="184">
        <f t="shared" si="2"/>
        <v>144000</v>
      </c>
    </row>
    <row r="19" s="153" customFormat="1" spans="2:12">
      <c r="B19" s="204" t="s">
        <v>520</v>
      </c>
      <c r="C19" s="172">
        <v>24</v>
      </c>
      <c r="D19" s="172" t="s">
        <v>319</v>
      </c>
      <c r="E19" s="173">
        <v>2505</v>
      </c>
      <c r="F19" s="203">
        <f t="shared" si="0"/>
        <v>60120</v>
      </c>
      <c r="H19" s="172">
        <v>4</v>
      </c>
      <c r="I19" s="173">
        <v>2505</v>
      </c>
      <c r="J19" s="208">
        <f t="shared" si="3"/>
        <v>10020</v>
      </c>
      <c r="K19" s="153">
        <f t="shared" si="1"/>
        <v>24</v>
      </c>
      <c r="L19" s="184">
        <f t="shared" si="2"/>
        <v>60120</v>
      </c>
    </row>
    <row r="20" s="153" customFormat="1" spans="2:12">
      <c r="B20" s="204" t="s">
        <v>521</v>
      </c>
      <c r="C20" s="172">
        <v>24</v>
      </c>
      <c r="D20" s="172" t="s">
        <v>319</v>
      </c>
      <c r="E20" s="173">
        <v>1025</v>
      </c>
      <c r="F20" s="203">
        <f t="shared" si="0"/>
        <v>24600</v>
      </c>
      <c r="H20" s="172">
        <v>4</v>
      </c>
      <c r="I20" s="173">
        <v>1025</v>
      </c>
      <c r="J20" s="208">
        <f t="shared" si="3"/>
        <v>4100</v>
      </c>
      <c r="K20" s="153">
        <f t="shared" si="1"/>
        <v>24</v>
      </c>
      <c r="L20" s="184">
        <f t="shared" si="2"/>
        <v>24600</v>
      </c>
    </row>
    <row r="21" s="153" customFormat="1" spans="2:12">
      <c r="B21" s="204" t="s">
        <v>522</v>
      </c>
      <c r="C21" s="172">
        <v>24</v>
      </c>
      <c r="D21" s="172" t="s">
        <v>319</v>
      </c>
      <c r="E21" s="173">
        <v>6000</v>
      </c>
      <c r="F21" s="203">
        <f t="shared" si="0"/>
        <v>144000</v>
      </c>
      <c r="H21" s="172">
        <v>4</v>
      </c>
      <c r="I21" s="173">
        <v>6000</v>
      </c>
      <c r="J21" s="208">
        <f t="shared" si="3"/>
        <v>24000</v>
      </c>
      <c r="K21" s="153">
        <f t="shared" si="1"/>
        <v>24</v>
      </c>
      <c r="L21" s="184">
        <f t="shared" si="2"/>
        <v>144000</v>
      </c>
    </row>
    <row r="22" s="153" customFormat="1" spans="2:12">
      <c r="B22" s="204" t="s">
        <v>523</v>
      </c>
      <c r="C22" s="172">
        <v>24</v>
      </c>
      <c r="D22" s="172" t="s">
        <v>319</v>
      </c>
      <c r="E22" s="173">
        <v>4500</v>
      </c>
      <c r="F22" s="203">
        <f t="shared" si="0"/>
        <v>108000</v>
      </c>
      <c r="H22" s="172">
        <v>4</v>
      </c>
      <c r="I22" s="173">
        <v>4500</v>
      </c>
      <c r="J22" s="208">
        <f t="shared" si="3"/>
        <v>18000</v>
      </c>
      <c r="K22" s="153">
        <f t="shared" si="1"/>
        <v>24</v>
      </c>
      <c r="L22" s="184">
        <f t="shared" si="2"/>
        <v>108000</v>
      </c>
    </row>
    <row r="23" s="153" customFormat="1" spans="2:12">
      <c r="B23" s="205" t="s">
        <v>524</v>
      </c>
      <c r="C23" s="172">
        <v>48</v>
      </c>
      <c r="D23" s="172" t="s">
        <v>319</v>
      </c>
      <c r="E23" s="173">
        <v>500</v>
      </c>
      <c r="F23" s="203">
        <f t="shared" si="0"/>
        <v>24000</v>
      </c>
      <c r="H23" s="172">
        <v>8</v>
      </c>
      <c r="I23" s="173">
        <v>500</v>
      </c>
      <c r="J23" s="208">
        <f t="shared" si="3"/>
        <v>4000</v>
      </c>
      <c r="K23" s="153">
        <f t="shared" si="1"/>
        <v>48</v>
      </c>
      <c r="L23" s="184">
        <f t="shared" si="2"/>
        <v>24000</v>
      </c>
    </row>
    <row r="24" s="153" customFormat="1" spans="2:12">
      <c r="B24" s="205" t="s">
        <v>525</v>
      </c>
      <c r="C24" s="172">
        <v>24</v>
      </c>
      <c r="D24" s="172" t="s">
        <v>319</v>
      </c>
      <c r="E24" s="173">
        <v>2500</v>
      </c>
      <c r="F24" s="203">
        <f t="shared" si="0"/>
        <v>60000</v>
      </c>
      <c r="H24" s="172">
        <v>4</v>
      </c>
      <c r="I24" s="173">
        <v>2500</v>
      </c>
      <c r="J24" s="208">
        <f t="shared" si="3"/>
        <v>10000</v>
      </c>
      <c r="K24" s="153">
        <f t="shared" si="1"/>
        <v>24</v>
      </c>
      <c r="L24" s="184">
        <f t="shared" si="2"/>
        <v>60000</v>
      </c>
    </row>
    <row r="25" s="153" customFormat="1" spans="2:12">
      <c r="B25" s="206" t="s">
        <v>526</v>
      </c>
      <c r="C25" s="172">
        <v>24</v>
      </c>
      <c r="D25" s="172" t="s">
        <v>319</v>
      </c>
      <c r="E25" s="173">
        <v>12000</v>
      </c>
      <c r="F25" s="203">
        <f t="shared" si="0"/>
        <v>288000</v>
      </c>
      <c r="H25" s="172">
        <v>4</v>
      </c>
      <c r="I25" s="173">
        <v>12000</v>
      </c>
      <c r="J25" s="208">
        <f t="shared" si="3"/>
        <v>48000</v>
      </c>
      <c r="K25" s="153">
        <f t="shared" si="1"/>
        <v>24</v>
      </c>
      <c r="L25" s="184">
        <f t="shared" si="2"/>
        <v>288000</v>
      </c>
    </row>
    <row r="26" s="153" customFormat="1" spans="2:12">
      <c r="B26" s="206" t="s">
        <v>527</v>
      </c>
      <c r="C26" s="172">
        <v>24</v>
      </c>
      <c r="D26" s="172" t="s">
        <v>319</v>
      </c>
      <c r="E26" s="173">
        <v>15000</v>
      </c>
      <c r="F26" s="203">
        <f t="shared" si="0"/>
        <v>360000</v>
      </c>
      <c r="H26" s="172">
        <v>4</v>
      </c>
      <c r="I26" s="173">
        <v>15000</v>
      </c>
      <c r="J26" s="208">
        <f t="shared" si="3"/>
        <v>60000</v>
      </c>
      <c r="K26" s="153">
        <f t="shared" si="1"/>
        <v>24</v>
      </c>
      <c r="L26" s="184">
        <f t="shared" si="2"/>
        <v>360000</v>
      </c>
    </row>
    <row r="27" s="153" customFormat="1" spans="2:12">
      <c r="B27" s="207" t="s">
        <v>528</v>
      </c>
      <c r="C27" s="172">
        <v>24</v>
      </c>
      <c r="D27" s="172" t="s">
        <v>319</v>
      </c>
      <c r="E27" s="173">
        <v>3000</v>
      </c>
      <c r="F27" s="203">
        <f t="shared" si="0"/>
        <v>72000</v>
      </c>
      <c r="H27" s="172">
        <v>4</v>
      </c>
      <c r="I27" s="173">
        <v>3000</v>
      </c>
      <c r="J27" s="208">
        <f t="shared" si="3"/>
        <v>12000</v>
      </c>
      <c r="K27" s="153">
        <f t="shared" si="1"/>
        <v>24</v>
      </c>
      <c r="L27" s="184">
        <f t="shared" si="2"/>
        <v>72000</v>
      </c>
    </row>
    <row r="28" s="153" customFormat="1" spans="2:12">
      <c r="B28" s="207" t="s">
        <v>529</v>
      </c>
      <c r="C28" s="172">
        <v>24</v>
      </c>
      <c r="D28" s="172" t="s">
        <v>319</v>
      </c>
      <c r="E28" s="173">
        <v>5500</v>
      </c>
      <c r="F28" s="203">
        <f t="shared" si="0"/>
        <v>132000</v>
      </c>
      <c r="H28" s="172">
        <v>4</v>
      </c>
      <c r="I28" s="173">
        <v>5500</v>
      </c>
      <c r="J28" s="208">
        <f t="shared" si="3"/>
        <v>22000</v>
      </c>
      <c r="K28" s="153">
        <f t="shared" si="1"/>
        <v>24</v>
      </c>
      <c r="L28" s="184">
        <f t="shared" si="2"/>
        <v>132000</v>
      </c>
    </row>
    <row r="29" s="153" customFormat="1" spans="2:12">
      <c r="B29" s="207" t="s">
        <v>530</v>
      </c>
      <c r="C29" s="172">
        <v>24</v>
      </c>
      <c r="D29" s="172" t="s">
        <v>319</v>
      </c>
      <c r="E29" s="173">
        <v>3000</v>
      </c>
      <c r="F29" s="203">
        <f t="shared" si="0"/>
        <v>72000</v>
      </c>
      <c r="H29" s="172">
        <v>4</v>
      </c>
      <c r="I29" s="173">
        <v>3000</v>
      </c>
      <c r="J29" s="208">
        <f t="shared" si="3"/>
        <v>12000</v>
      </c>
      <c r="K29" s="153">
        <f t="shared" si="1"/>
        <v>24</v>
      </c>
      <c r="L29" s="184">
        <f t="shared" si="2"/>
        <v>72000</v>
      </c>
    </row>
    <row r="30" s="153" customFormat="1" spans="2:12">
      <c r="B30" s="207" t="s">
        <v>531</v>
      </c>
      <c r="C30" s="172">
        <v>24</v>
      </c>
      <c r="D30" s="172" t="s">
        <v>319</v>
      </c>
      <c r="E30" s="173">
        <v>2500</v>
      </c>
      <c r="F30" s="203">
        <f t="shared" si="0"/>
        <v>60000</v>
      </c>
      <c r="H30" s="172">
        <v>4</v>
      </c>
      <c r="I30" s="173">
        <v>2500</v>
      </c>
      <c r="J30" s="208">
        <f t="shared" si="3"/>
        <v>10000</v>
      </c>
      <c r="K30" s="153">
        <f t="shared" si="1"/>
        <v>24</v>
      </c>
      <c r="L30" s="184">
        <f t="shared" si="2"/>
        <v>60000</v>
      </c>
    </row>
    <row r="31" s="153" customFormat="1" spans="2:12">
      <c r="B31" s="207" t="s">
        <v>532</v>
      </c>
      <c r="C31" s="172">
        <v>24</v>
      </c>
      <c r="D31" s="172" t="s">
        <v>319</v>
      </c>
      <c r="E31" s="173">
        <v>4000</v>
      </c>
      <c r="F31" s="203">
        <f t="shared" si="0"/>
        <v>96000</v>
      </c>
      <c r="H31" s="172">
        <v>4</v>
      </c>
      <c r="I31" s="173">
        <v>4000</v>
      </c>
      <c r="J31" s="208">
        <f t="shared" si="3"/>
        <v>16000</v>
      </c>
      <c r="K31" s="153">
        <f t="shared" si="1"/>
        <v>24</v>
      </c>
      <c r="L31" s="184">
        <f t="shared" si="2"/>
        <v>96000</v>
      </c>
    </row>
    <row r="32" s="153" customFormat="1" spans="2:12">
      <c r="B32" s="204" t="s">
        <v>533</v>
      </c>
      <c r="C32" s="172">
        <v>144</v>
      </c>
      <c r="D32" s="172" t="s">
        <v>319</v>
      </c>
      <c r="E32" s="173">
        <v>1000</v>
      </c>
      <c r="F32" s="203">
        <f t="shared" si="0"/>
        <v>144000</v>
      </c>
      <c r="H32" s="172">
        <v>24</v>
      </c>
      <c r="I32" s="173">
        <v>1000</v>
      </c>
      <c r="J32" s="208">
        <f t="shared" si="3"/>
        <v>24000</v>
      </c>
      <c r="K32" s="153">
        <f t="shared" si="1"/>
        <v>144</v>
      </c>
      <c r="L32" s="184">
        <f t="shared" si="2"/>
        <v>144000</v>
      </c>
    </row>
    <row r="33" s="153" customFormat="1" spans="2:12">
      <c r="B33" s="204" t="s">
        <v>534</v>
      </c>
      <c r="C33" s="172">
        <v>12</v>
      </c>
      <c r="D33" s="172" t="s">
        <v>319</v>
      </c>
      <c r="E33" s="173">
        <v>12000</v>
      </c>
      <c r="F33" s="203">
        <f t="shared" si="0"/>
        <v>144000</v>
      </c>
      <c r="H33" s="172">
        <v>2</v>
      </c>
      <c r="I33" s="173">
        <v>12000</v>
      </c>
      <c r="J33" s="208">
        <f t="shared" si="3"/>
        <v>24000</v>
      </c>
      <c r="K33" s="153">
        <f t="shared" si="1"/>
        <v>12</v>
      </c>
      <c r="L33" s="184">
        <f t="shared" si="2"/>
        <v>144000</v>
      </c>
    </row>
    <row r="34" s="153" customFormat="1" spans="2:12">
      <c r="B34" s="204" t="s">
        <v>535</v>
      </c>
      <c r="C34" s="172">
        <v>36</v>
      </c>
      <c r="D34" s="172" t="s">
        <v>319</v>
      </c>
      <c r="E34" s="173">
        <v>1500</v>
      </c>
      <c r="F34" s="203">
        <f t="shared" si="0"/>
        <v>54000</v>
      </c>
      <c r="H34" s="172">
        <v>6</v>
      </c>
      <c r="I34" s="173">
        <v>1500</v>
      </c>
      <c r="J34" s="208">
        <f t="shared" si="3"/>
        <v>9000</v>
      </c>
      <c r="K34" s="153">
        <f t="shared" si="1"/>
        <v>36</v>
      </c>
      <c r="L34" s="184">
        <f t="shared" si="2"/>
        <v>54000</v>
      </c>
    </row>
    <row r="35" s="153" customFormat="1" spans="2:12">
      <c r="B35" s="204" t="s">
        <v>536</v>
      </c>
      <c r="C35" s="172">
        <v>12</v>
      </c>
      <c r="D35" s="172" t="s">
        <v>513</v>
      </c>
      <c r="E35" s="173">
        <v>20000</v>
      </c>
      <c r="F35" s="203">
        <f t="shared" si="0"/>
        <v>240000</v>
      </c>
      <c r="H35" s="172">
        <v>2</v>
      </c>
      <c r="I35" s="173">
        <v>20000</v>
      </c>
      <c r="J35" s="208">
        <f t="shared" si="3"/>
        <v>40000</v>
      </c>
      <c r="K35" s="153">
        <f t="shared" si="1"/>
        <v>12</v>
      </c>
      <c r="L35" s="184">
        <f t="shared" si="2"/>
        <v>240000</v>
      </c>
    </row>
    <row r="36" s="153" customFormat="1" spans="2:12">
      <c r="B36" s="204" t="s">
        <v>537</v>
      </c>
      <c r="C36" s="172">
        <v>12</v>
      </c>
      <c r="D36" s="172" t="s">
        <v>513</v>
      </c>
      <c r="E36" s="173">
        <v>25000</v>
      </c>
      <c r="F36" s="203">
        <f t="shared" si="0"/>
        <v>300000</v>
      </c>
      <c r="H36" s="172">
        <v>2</v>
      </c>
      <c r="I36" s="173">
        <v>25000</v>
      </c>
      <c r="J36" s="208">
        <f t="shared" si="3"/>
        <v>50000</v>
      </c>
      <c r="K36" s="153">
        <f t="shared" si="1"/>
        <v>12</v>
      </c>
      <c r="L36" s="184">
        <f t="shared" si="2"/>
        <v>300000</v>
      </c>
    </row>
    <row r="37" s="153" customFormat="1" spans="2:12">
      <c r="B37" s="204" t="s">
        <v>538</v>
      </c>
      <c r="C37" s="172">
        <v>12</v>
      </c>
      <c r="D37" s="172" t="s">
        <v>513</v>
      </c>
      <c r="E37" s="173">
        <v>10000</v>
      </c>
      <c r="F37" s="203">
        <f t="shared" si="0"/>
        <v>120000</v>
      </c>
      <c r="H37" s="172">
        <v>2</v>
      </c>
      <c r="I37" s="173">
        <v>10000</v>
      </c>
      <c r="J37" s="208">
        <f t="shared" si="3"/>
        <v>20000</v>
      </c>
      <c r="K37" s="153">
        <f t="shared" si="1"/>
        <v>12</v>
      </c>
      <c r="L37" s="184">
        <f t="shared" si="2"/>
        <v>120000</v>
      </c>
    </row>
    <row r="38" s="153" customFormat="1" spans="2:12">
      <c r="B38" s="204" t="s">
        <v>539</v>
      </c>
      <c r="C38" s="172">
        <v>12</v>
      </c>
      <c r="D38" s="172" t="s">
        <v>513</v>
      </c>
      <c r="E38" s="173">
        <v>10000</v>
      </c>
      <c r="F38" s="203">
        <f t="shared" si="0"/>
        <v>120000</v>
      </c>
      <c r="H38" s="172">
        <v>2</v>
      </c>
      <c r="I38" s="173">
        <v>10000</v>
      </c>
      <c r="J38" s="208">
        <f t="shared" si="3"/>
        <v>20000</v>
      </c>
      <c r="K38" s="153">
        <f t="shared" si="1"/>
        <v>12</v>
      </c>
      <c r="L38" s="184">
        <f t="shared" si="2"/>
        <v>120000</v>
      </c>
    </row>
    <row r="39" s="153" customFormat="1" spans="2:12">
      <c r="B39" s="204" t="s">
        <v>540</v>
      </c>
      <c r="C39" s="172">
        <v>108</v>
      </c>
      <c r="D39" s="172" t="s">
        <v>319</v>
      </c>
      <c r="E39" s="173">
        <v>4000</v>
      </c>
      <c r="F39" s="203">
        <f t="shared" si="0"/>
        <v>432000</v>
      </c>
      <c r="H39" s="172">
        <v>18</v>
      </c>
      <c r="I39" s="173">
        <v>4000</v>
      </c>
      <c r="J39" s="208">
        <f t="shared" si="3"/>
        <v>72000</v>
      </c>
      <c r="K39" s="153">
        <f t="shared" si="1"/>
        <v>108</v>
      </c>
      <c r="L39" s="184">
        <f t="shared" si="2"/>
        <v>432000</v>
      </c>
    </row>
    <row r="40" s="153" customFormat="1" spans="2:12">
      <c r="B40" s="204" t="s">
        <v>541</v>
      </c>
      <c r="C40" s="172">
        <v>108</v>
      </c>
      <c r="D40" s="172" t="s">
        <v>319</v>
      </c>
      <c r="E40" s="173">
        <v>1500</v>
      </c>
      <c r="F40" s="203">
        <f t="shared" si="0"/>
        <v>162000</v>
      </c>
      <c r="H40" s="172">
        <v>18</v>
      </c>
      <c r="I40" s="173">
        <v>1500</v>
      </c>
      <c r="J40" s="208">
        <f t="shared" si="3"/>
        <v>27000</v>
      </c>
      <c r="K40" s="153">
        <f t="shared" si="1"/>
        <v>108</v>
      </c>
      <c r="L40" s="184">
        <f t="shared" si="2"/>
        <v>162000</v>
      </c>
    </row>
    <row r="41" s="153" customFormat="1" spans="2:12">
      <c r="B41" s="204" t="s">
        <v>542</v>
      </c>
      <c r="C41" s="172">
        <v>108</v>
      </c>
      <c r="D41" s="172" t="s">
        <v>543</v>
      </c>
      <c r="E41" s="173">
        <v>100</v>
      </c>
      <c r="F41" s="203">
        <f t="shared" si="0"/>
        <v>10800</v>
      </c>
      <c r="H41" s="172">
        <v>18</v>
      </c>
      <c r="I41" s="173">
        <v>100</v>
      </c>
      <c r="J41" s="208">
        <f t="shared" si="3"/>
        <v>1800</v>
      </c>
      <c r="K41" s="153">
        <f t="shared" si="1"/>
        <v>108</v>
      </c>
      <c r="L41" s="184">
        <f t="shared" si="2"/>
        <v>10800</v>
      </c>
    </row>
    <row r="42" s="153" customFormat="1" spans="2:12">
      <c r="B42" s="204" t="s">
        <v>544</v>
      </c>
      <c r="C42" s="172">
        <v>108</v>
      </c>
      <c r="D42" s="172" t="s">
        <v>543</v>
      </c>
      <c r="E42" s="173">
        <v>1500</v>
      </c>
      <c r="F42" s="203">
        <f t="shared" si="0"/>
        <v>162000</v>
      </c>
      <c r="H42" s="172">
        <v>18</v>
      </c>
      <c r="I42" s="173">
        <v>1500</v>
      </c>
      <c r="J42" s="208">
        <f t="shared" si="3"/>
        <v>27000</v>
      </c>
      <c r="K42" s="153">
        <f t="shared" si="1"/>
        <v>108</v>
      </c>
      <c r="L42" s="184">
        <f t="shared" si="2"/>
        <v>162000</v>
      </c>
    </row>
    <row r="43" s="153" customFormat="1" spans="2:12">
      <c r="B43" s="204" t="s">
        <v>545</v>
      </c>
      <c r="C43" s="172">
        <v>108</v>
      </c>
      <c r="D43" s="172" t="s">
        <v>319</v>
      </c>
      <c r="E43" s="173">
        <v>1000</v>
      </c>
      <c r="F43" s="203">
        <f t="shared" si="0"/>
        <v>108000</v>
      </c>
      <c r="H43" s="172">
        <v>18</v>
      </c>
      <c r="I43" s="173">
        <v>1000</v>
      </c>
      <c r="J43" s="208">
        <f t="shared" si="3"/>
        <v>18000</v>
      </c>
      <c r="K43" s="153">
        <f t="shared" si="1"/>
        <v>108</v>
      </c>
      <c r="L43" s="184">
        <f t="shared" si="2"/>
        <v>108000</v>
      </c>
    </row>
    <row r="44" s="153" customFormat="1" spans="2:12">
      <c r="B44" s="204" t="s">
        <v>546</v>
      </c>
      <c r="C44" s="172">
        <v>108</v>
      </c>
      <c r="D44" s="172" t="s">
        <v>543</v>
      </c>
      <c r="E44" s="173">
        <v>1500</v>
      </c>
      <c r="F44" s="203">
        <f t="shared" si="0"/>
        <v>162000</v>
      </c>
      <c r="H44" s="172">
        <v>18</v>
      </c>
      <c r="I44" s="173">
        <v>1500</v>
      </c>
      <c r="J44" s="208">
        <f t="shared" si="3"/>
        <v>27000</v>
      </c>
      <c r="K44" s="153">
        <f t="shared" si="1"/>
        <v>108</v>
      </c>
      <c r="L44" s="184">
        <f t="shared" si="2"/>
        <v>162000</v>
      </c>
    </row>
    <row r="45" s="153" customFormat="1" spans="2:12">
      <c r="B45" s="204" t="s">
        <v>547</v>
      </c>
      <c r="C45" s="172">
        <v>108</v>
      </c>
      <c r="D45" s="172" t="s">
        <v>319</v>
      </c>
      <c r="E45" s="173">
        <v>1500</v>
      </c>
      <c r="F45" s="203">
        <f t="shared" si="0"/>
        <v>162000</v>
      </c>
      <c r="H45" s="172">
        <v>18</v>
      </c>
      <c r="I45" s="173">
        <v>1500</v>
      </c>
      <c r="J45" s="208">
        <f t="shared" si="3"/>
        <v>27000</v>
      </c>
      <c r="K45" s="153">
        <f t="shared" si="1"/>
        <v>108</v>
      </c>
      <c r="L45" s="184">
        <f t="shared" si="2"/>
        <v>162000</v>
      </c>
    </row>
    <row r="46" s="153" customFormat="1" ht="15.75" customHeight="1" spans="2:12">
      <c r="B46" s="205" t="s">
        <v>548</v>
      </c>
      <c r="C46" s="172">
        <v>108</v>
      </c>
      <c r="D46" s="172" t="s">
        <v>319</v>
      </c>
      <c r="E46" s="173">
        <v>400</v>
      </c>
      <c r="F46" s="203">
        <f t="shared" si="0"/>
        <v>43200</v>
      </c>
      <c r="H46" s="172">
        <v>18</v>
      </c>
      <c r="I46" s="173">
        <v>400</v>
      </c>
      <c r="J46" s="208">
        <f t="shared" si="3"/>
        <v>7200</v>
      </c>
      <c r="K46" s="153">
        <f t="shared" si="1"/>
        <v>108</v>
      </c>
      <c r="L46" s="184">
        <f t="shared" si="2"/>
        <v>43200</v>
      </c>
    </row>
    <row r="47" spans="2:10">
      <c r="B47" s="181" t="s">
        <v>248</v>
      </c>
      <c r="C47" s="181"/>
      <c r="D47" s="181"/>
      <c r="E47" s="181"/>
      <c r="F47" s="182">
        <f>SUM(F10:F46)</f>
        <v>4438008</v>
      </c>
      <c r="J47" s="155">
        <f>SUM(J10:J46)</f>
        <v>739668</v>
      </c>
    </row>
    <row r="48" spans="2:6">
      <c r="B48" s="160"/>
      <c r="C48" s="183"/>
      <c r="D48" s="160"/>
      <c r="E48" s="160"/>
      <c r="F48" s="160"/>
    </row>
    <row r="49" spans="2:6">
      <c r="B49" s="160"/>
      <c r="C49" s="183"/>
      <c r="D49" s="160"/>
      <c r="E49" s="160"/>
      <c r="F49" s="160"/>
    </row>
    <row r="50" spans="2:6">
      <c r="B50" s="160"/>
      <c r="C50" s="183"/>
      <c r="D50" s="160"/>
      <c r="E50" s="160"/>
      <c r="F50" s="160"/>
    </row>
    <row r="51" spans="2:6">
      <c r="B51" s="160"/>
      <c r="C51" s="183"/>
      <c r="D51" s="160"/>
      <c r="E51" s="160"/>
      <c r="F51" s="160"/>
    </row>
    <row r="52" spans="2:6">
      <c r="B52" s="160"/>
      <c r="C52" s="183"/>
      <c r="D52" s="160"/>
      <c r="E52" s="160"/>
      <c r="F52" s="160"/>
    </row>
    <row r="53" spans="2:6">
      <c r="B53" s="160"/>
      <c r="C53" s="183"/>
      <c r="D53" s="160"/>
      <c r="E53" s="160"/>
      <c r="F53" s="160"/>
    </row>
    <row r="54" spans="2:6">
      <c r="B54" s="160"/>
      <c r="C54" s="183"/>
      <c r="D54" s="160"/>
      <c r="E54" s="160"/>
      <c r="F54" s="160"/>
    </row>
    <row r="55" spans="2:6">
      <c r="B55" s="160"/>
      <c r="C55" s="183"/>
      <c r="D55" s="160"/>
      <c r="E55" s="160"/>
      <c r="F55" s="160"/>
    </row>
    <row r="56" spans="2:6">
      <c r="B56" s="160"/>
      <c r="C56" s="183"/>
      <c r="D56" s="160"/>
      <c r="E56" s="160"/>
      <c r="F56" s="160"/>
    </row>
  </sheetData>
  <mergeCells count="7">
    <mergeCell ref="B1:F1"/>
    <mergeCell ref="B2:F2"/>
    <mergeCell ref="B3:F3"/>
    <mergeCell ref="B5:F5"/>
    <mergeCell ref="B6:F6"/>
    <mergeCell ref="B7:F7"/>
    <mergeCell ref="B47:E47"/>
  </mergeCells>
  <printOptions horizontalCentered="1"/>
  <pageMargins left="0.0393700787401575" right="0.0393700787401575" top="0.748031496062992" bottom="0.748031496062992" header="0.31496062992126" footer="0.31496062992126"/>
  <pageSetup paperSize="9" scale="92" fitToHeight="0" orientation="portrait" horizontalDpi="300" verticalDpi="300"/>
  <headerFooter/>
  <rowBreaks count="1" manualBreakCount="1">
    <brk id="53" max="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  <pageSetUpPr fitToPage="1"/>
  </sheetPr>
  <dimension ref="A1:L47"/>
  <sheetViews>
    <sheetView view="pageBreakPreview" zoomScaleNormal="100" topLeftCell="A7" workbookViewId="0">
      <selection activeCell="E14" sqref="E14"/>
    </sheetView>
  </sheetViews>
  <sheetFormatPr defaultColWidth="9.13636363636364" defaultRowHeight="15.5"/>
  <cols>
    <col min="1" max="1" width="3.85454545454545" style="154" customWidth="1"/>
    <col min="2" max="2" width="27.5727272727273" style="154" customWidth="1"/>
    <col min="3" max="3" width="6.42727272727273" style="155" customWidth="1"/>
    <col min="4" max="4" width="5.70909090909091" style="154" customWidth="1"/>
    <col min="5" max="5" width="12.5727272727273" style="154" customWidth="1"/>
    <col min="6" max="6" width="14.2818181818182" style="154" customWidth="1"/>
    <col min="7" max="7" width="9.13636363636364" style="154"/>
    <col min="8" max="8" width="3" style="154" customWidth="1"/>
    <col min="9" max="10" width="12.8545454545455" style="155" customWidth="1"/>
    <col min="11" max="11" width="5.28181818181818" style="154" customWidth="1"/>
    <col min="12" max="12" width="15.2818181818182" style="154" customWidth="1"/>
    <col min="13" max="13" width="15" style="154" customWidth="1"/>
    <col min="14" max="16384" width="9.13636363636364" style="154"/>
  </cols>
  <sheetData>
    <row r="1" spans="2:6">
      <c r="B1" s="156"/>
      <c r="C1" s="156"/>
      <c r="D1" s="156"/>
      <c r="E1" s="156"/>
      <c r="F1" s="156"/>
    </row>
    <row r="2" spans="2:6">
      <c r="B2" s="157"/>
      <c r="C2" s="157"/>
      <c r="D2" s="157"/>
      <c r="E2" s="157"/>
      <c r="F2" s="157"/>
    </row>
    <row r="3" spans="2:6">
      <c r="B3" s="156"/>
      <c r="C3" s="156"/>
      <c r="D3" s="156"/>
      <c r="E3" s="156"/>
      <c r="F3" s="156"/>
    </row>
    <row r="4" spans="2:6">
      <c r="B4" s="158"/>
      <c r="C4" s="159"/>
      <c r="D4" s="160"/>
      <c r="E4" s="160"/>
      <c r="F4" s="160"/>
    </row>
    <row r="5" spans="2:6">
      <c r="B5" s="156"/>
      <c r="C5" s="156"/>
      <c r="D5" s="156"/>
      <c r="E5" s="156"/>
      <c r="F5" s="156"/>
    </row>
    <row r="6" spans="2:6">
      <c r="B6" s="157"/>
      <c r="C6" s="157"/>
      <c r="D6" s="157"/>
      <c r="E6" s="157"/>
      <c r="F6" s="157"/>
    </row>
    <row r="7" spans="2:6">
      <c r="B7" s="156"/>
      <c r="C7" s="156"/>
      <c r="D7" s="156"/>
      <c r="E7" s="156"/>
      <c r="F7" s="156"/>
    </row>
    <row r="8" spans="2:6">
      <c r="B8" s="158"/>
      <c r="C8" s="161"/>
      <c r="D8" s="160"/>
      <c r="E8" s="160"/>
      <c r="F8" s="160"/>
    </row>
    <row r="9" s="153" customFormat="1" ht="15" customHeight="1" spans="1:6">
      <c r="A9" s="227" t="s">
        <v>145</v>
      </c>
      <c r="B9" s="227" t="s">
        <v>306</v>
      </c>
      <c r="C9" s="228" t="s">
        <v>43</v>
      </c>
      <c r="D9" s="227" t="s">
        <v>279</v>
      </c>
      <c r="E9" s="229" t="s">
        <v>549</v>
      </c>
      <c r="F9" s="229" t="s">
        <v>310</v>
      </c>
    </row>
    <row r="10" s="153" customFormat="1" spans="1:12">
      <c r="A10" s="230">
        <v>1</v>
      </c>
      <c r="B10" s="231" t="s">
        <v>550</v>
      </c>
      <c r="C10" s="232">
        <v>350</v>
      </c>
      <c r="D10" s="232" t="s">
        <v>551</v>
      </c>
      <c r="E10" s="233">
        <v>15</v>
      </c>
      <c r="F10" s="234">
        <f>E10*C10</f>
        <v>5250</v>
      </c>
      <c r="H10" s="172"/>
      <c r="I10" s="173"/>
      <c r="J10" s="208"/>
      <c r="L10" s="184"/>
    </row>
    <row r="11" s="153" customFormat="1" spans="1:12">
      <c r="A11" s="230">
        <v>2</v>
      </c>
      <c r="B11" s="231" t="s">
        <v>552</v>
      </c>
      <c r="C11" s="232">
        <v>350</v>
      </c>
      <c r="D11" s="232" t="s">
        <v>551</v>
      </c>
      <c r="E11" s="233">
        <v>25</v>
      </c>
      <c r="F11" s="234">
        <f t="shared" ref="F11:F37" si="0">E11*C11</f>
        <v>8750</v>
      </c>
      <c r="H11" s="172"/>
      <c r="I11" s="173"/>
      <c r="J11" s="208"/>
      <c r="L11" s="184"/>
    </row>
    <row r="12" s="153" customFormat="1" spans="1:12">
      <c r="A12" s="230">
        <v>3</v>
      </c>
      <c r="B12" s="231" t="s">
        <v>553</v>
      </c>
      <c r="C12" s="232">
        <v>2</v>
      </c>
      <c r="D12" s="232" t="s">
        <v>551</v>
      </c>
      <c r="E12" s="233">
        <v>1800</v>
      </c>
      <c r="F12" s="234">
        <f t="shared" si="0"/>
        <v>3600</v>
      </c>
      <c r="H12" s="172"/>
      <c r="I12" s="173"/>
      <c r="J12" s="208"/>
      <c r="L12" s="184"/>
    </row>
    <row r="13" s="153" customFormat="1" spans="1:12">
      <c r="A13" s="230">
        <v>4</v>
      </c>
      <c r="B13" s="231" t="s">
        <v>554</v>
      </c>
      <c r="C13" s="232">
        <v>6</v>
      </c>
      <c r="D13" s="232" t="s">
        <v>551</v>
      </c>
      <c r="E13" s="233">
        <v>600</v>
      </c>
      <c r="F13" s="234">
        <f t="shared" si="0"/>
        <v>3600</v>
      </c>
      <c r="H13" s="172"/>
      <c r="I13" s="173"/>
      <c r="J13" s="208"/>
      <c r="L13" s="184"/>
    </row>
    <row r="14" s="153" customFormat="1" spans="1:12">
      <c r="A14" s="230">
        <v>5</v>
      </c>
      <c r="B14" s="231" t="s">
        <v>555</v>
      </c>
      <c r="C14" s="232">
        <v>2</v>
      </c>
      <c r="D14" s="232" t="s">
        <v>551</v>
      </c>
      <c r="E14" s="233">
        <v>600</v>
      </c>
      <c r="F14" s="234">
        <f t="shared" si="0"/>
        <v>1200</v>
      </c>
      <c r="H14" s="172"/>
      <c r="I14" s="173"/>
      <c r="J14" s="208"/>
      <c r="L14" s="184"/>
    </row>
    <row r="15" s="153" customFormat="1" spans="1:12">
      <c r="A15" s="230">
        <v>6</v>
      </c>
      <c r="B15" s="231" t="s">
        <v>556</v>
      </c>
      <c r="C15" s="232">
        <v>2</v>
      </c>
      <c r="D15" s="232" t="s">
        <v>551</v>
      </c>
      <c r="E15" s="233">
        <v>600</v>
      </c>
      <c r="F15" s="234">
        <f t="shared" si="0"/>
        <v>1200</v>
      </c>
      <c r="H15" s="172"/>
      <c r="I15" s="173"/>
      <c r="J15" s="208"/>
      <c r="L15" s="184"/>
    </row>
    <row r="16" s="153" customFormat="1" spans="1:12">
      <c r="A16" s="230">
        <v>7</v>
      </c>
      <c r="B16" s="231" t="s">
        <v>557</v>
      </c>
      <c r="C16" s="232">
        <v>4</v>
      </c>
      <c r="D16" s="232" t="s">
        <v>551</v>
      </c>
      <c r="E16" s="233">
        <v>3800</v>
      </c>
      <c r="F16" s="234">
        <f t="shared" si="0"/>
        <v>15200</v>
      </c>
      <c r="H16" s="172"/>
      <c r="I16" s="173"/>
      <c r="J16" s="208"/>
      <c r="L16" s="184"/>
    </row>
    <row r="17" s="153" customFormat="1" ht="31" spans="1:12">
      <c r="A17" s="230">
        <v>8</v>
      </c>
      <c r="B17" s="231" t="s">
        <v>558</v>
      </c>
      <c r="C17" s="232">
        <v>6</v>
      </c>
      <c r="D17" s="232" t="s">
        <v>551</v>
      </c>
      <c r="E17" s="233">
        <v>1190</v>
      </c>
      <c r="F17" s="234">
        <f t="shared" si="0"/>
        <v>7140</v>
      </c>
      <c r="H17" s="172"/>
      <c r="I17" s="173"/>
      <c r="J17" s="208"/>
      <c r="L17" s="184"/>
    </row>
    <row r="18" s="153" customFormat="1" spans="1:12">
      <c r="A18" s="230">
        <v>9</v>
      </c>
      <c r="B18" s="231" t="s">
        <v>559</v>
      </c>
      <c r="C18" s="232">
        <v>4</v>
      </c>
      <c r="D18" s="232" t="s">
        <v>551</v>
      </c>
      <c r="E18" s="233">
        <v>380</v>
      </c>
      <c r="F18" s="234">
        <f t="shared" si="0"/>
        <v>1520</v>
      </c>
      <c r="H18" s="172"/>
      <c r="I18" s="173"/>
      <c r="J18" s="208"/>
      <c r="L18" s="184"/>
    </row>
    <row r="19" s="153" customFormat="1" spans="1:12">
      <c r="A19" s="230">
        <v>10</v>
      </c>
      <c r="B19" s="231" t="s">
        <v>560</v>
      </c>
      <c r="C19" s="232">
        <v>4</v>
      </c>
      <c r="D19" s="232" t="s">
        <v>551</v>
      </c>
      <c r="E19" s="233">
        <v>280</v>
      </c>
      <c r="F19" s="234">
        <f t="shared" si="0"/>
        <v>1120</v>
      </c>
      <c r="H19" s="172"/>
      <c r="I19" s="173"/>
      <c r="J19" s="208"/>
      <c r="L19" s="184"/>
    </row>
    <row r="20" s="153" customFormat="1" spans="1:12">
      <c r="A20" s="230">
        <v>11</v>
      </c>
      <c r="B20" s="231" t="s">
        <v>561</v>
      </c>
      <c r="C20" s="232">
        <v>60</v>
      </c>
      <c r="D20" s="232" t="s">
        <v>551</v>
      </c>
      <c r="E20" s="233">
        <v>60</v>
      </c>
      <c r="F20" s="234">
        <f t="shared" si="0"/>
        <v>3600</v>
      </c>
      <c r="H20" s="172"/>
      <c r="I20" s="173"/>
      <c r="J20" s="208"/>
      <c r="L20" s="184"/>
    </row>
    <row r="21" s="153" customFormat="1" spans="1:12">
      <c r="A21" s="230">
        <v>12</v>
      </c>
      <c r="B21" s="231" t="s">
        <v>562</v>
      </c>
      <c r="C21" s="232">
        <v>350</v>
      </c>
      <c r="D21" s="232" t="s">
        <v>551</v>
      </c>
      <c r="E21" s="233">
        <v>55</v>
      </c>
      <c r="F21" s="234">
        <f t="shared" si="0"/>
        <v>19250</v>
      </c>
      <c r="H21" s="172"/>
      <c r="I21" s="173"/>
      <c r="J21" s="208"/>
      <c r="L21" s="184"/>
    </row>
    <row r="22" s="153" customFormat="1" spans="1:12">
      <c r="A22" s="230">
        <v>13</v>
      </c>
      <c r="B22" s="231" t="s">
        <v>563</v>
      </c>
      <c r="C22" s="232">
        <v>350</v>
      </c>
      <c r="D22" s="232" t="s">
        <v>551</v>
      </c>
      <c r="E22" s="233">
        <v>12</v>
      </c>
      <c r="F22" s="234">
        <f t="shared" si="0"/>
        <v>4200</v>
      </c>
      <c r="H22" s="172"/>
      <c r="I22" s="173"/>
      <c r="J22" s="208"/>
      <c r="L22" s="184"/>
    </row>
    <row r="23" s="153" customFormat="1" spans="1:12">
      <c r="A23" s="230">
        <v>14</v>
      </c>
      <c r="B23" s="231" t="s">
        <v>564</v>
      </c>
      <c r="C23" s="232">
        <v>2</v>
      </c>
      <c r="D23" s="232" t="s">
        <v>551</v>
      </c>
      <c r="E23" s="233">
        <v>270</v>
      </c>
      <c r="F23" s="234">
        <f t="shared" si="0"/>
        <v>540</v>
      </c>
      <c r="H23" s="172"/>
      <c r="I23" s="173"/>
      <c r="J23" s="208"/>
      <c r="L23" s="184"/>
    </row>
    <row r="24" s="153" customFormat="1" spans="1:12">
      <c r="A24" s="230">
        <v>15</v>
      </c>
      <c r="B24" s="231" t="s">
        <v>565</v>
      </c>
      <c r="C24" s="232">
        <v>2</v>
      </c>
      <c r="D24" s="232" t="s">
        <v>551</v>
      </c>
      <c r="E24" s="233">
        <v>294</v>
      </c>
      <c r="F24" s="234">
        <f t="shared" si="0"/>
        <v>588</v>
      </c>
      <c r="H24" s="172"/>
      <c r="I24" s="173"/>
      <c r="J24" s="208"/>
      <c r="L24" s="184"/>
    </row>
    <row r="25" s="153" customFormat="1" ht="31" spans="1:12">
      <c r="A25" s="230">
        <v>16</v>
      </c>
      <c r="B25" s="231" t="s">
        <v>566</v>
      </c>
      <c r="C25" s="232">
        <v>30</v>
      </c>
      <c r="D25" s="232" t="s">
        <v>551</v>
      </c>
      <c r="E25" s="233">
        <v>48</v>
      </c>
      <c r="F25" s="234">
        <f t="shared" si="0"/>
        <v>1440</v>
      </c>
      <c r="H25" s="172"/>
      <c r="I25" s="173"/>
      <c r="J25" s="208"/>
      <c r="L25" s="184"/>
    </row>
    <row r="26" s="153" customFormat="1" spans="1:12">
      <c r="A26" s="230">
        <v>17</v>
      </c>
      <c r="B26" s="231" t="s">
        <v>567</v>
      </c>
      <c r="C26" s="232">
        <v>6</v>
      </c>
      <c r="D26" s="232" t="s">
        <v>551</v>
      </c>
      <c r="E26" s="233">
        <v>300</v>
      </c>
      <c r="F26" s="234">
        <f t="shared" si="0"/>
        <v>1800</v>
      </c>
      <c r="H26" s="172"/>
      <c r="I26" s="173"/>
      <c r="J26" s="208"/>
      <c r="L26" s="184"/>
    </row>
    <row r="27" s="153" customFormat="1" spans="1:12">
      <c r="A27" s="230">
        <v>18</v>
      </c>
      <c r="B27" s="231" t="s">
        <v>568</v>
      </c>
      <c r="C27" s="232">
        <v>20</v>
      </c>
      <c r="D27" s="232" t="s">
        <v>551</v>
      </c>
      <c r="E27" s="233">
        <v>25</v>
      </c>
      <c r="F27" s="234">
        <f t="shared" si="0"/>
        <v>500</v>
      </c>
      <c r="H27" s="172"/>
      <c r="I27" s="173"/>
      <c r="J27" s="208"/>
      <c r="L27" s="184"/>
    </row>
    <row r="28" s="153" customFormat="1" spans="1:12">
      <c r="A28" s="230">
        <v>19</v>
      </c>
      <c r="B28" s="231" t="s">
        <v>569</v>
      </c>
      <c r="C28" s="232">
        <v>6</v>
      </c>
      <c r="D28" s="232" t="s">
        <v>551</v>
      </c>
      <c r="E28" s="233">
        <v>15</v>
      </c>
      <c r="F28" s="234">
        <f t="shared" si="0"/>
        <v>90</v>
      </c>
      <c r="H28" s="172"/>
      <c r="I28" s="173"/>
      <c r="J28" s="208"/>
      <c r="L28" s="184"/>
    </row>
    <row r="29" s="153" customFormat="1" spans="1:12">
      <c r="A29" s="230">
        <v>20</v>
      </c>
      <c r="B29" s="231" t="s">
        <v>570</v>
      </c>
      <c r="C29" s="232">
        <v>4</v>
      </c>
      <c r="D29" s="232" t="s">
        <v>551</v>
      </c>
      <c r="E29" s="233">
        <v>352</v>
      </c>
      <c r="F29" s="234">
        <f t="shared" si="0"/>
        <v>1408</v>
      </c>
      <c r="H29" s="172"/>
      <c r="I29" s="173"/>
      <c r="J29" s="208"/>
      <c r="L29" s="184"/>
    </row>
    <row r="30" s="153" customFormat="1" spans="1:12">
      <c r="A30" s="230">
        <v>21</v>
      </c>
      <c r="B30" s="231" t="s">
        <v>571</v>
      </c>
      <c r="C30" s="232">
        <v>2</v>
      </c>
      <c r="D30" s="232" t="s">
        <v>551</v>
      </c>
      <c r="E30" s="233">
        <v>300</v>
      </c>
      <c r="F30" s="234">
        <f t="shared" si="0"/>
        <v>600</v>
      </c>
      <c r="H30" s="172"/>
      <c r="I30" s="173"/>
      <c r="J30" s="208"/>
      <c r="L30" s="184"/>
    </row>
    <row r="31" s="153" customFormat="1" spans="1:12">
      <c r="A31" s="230">
        <v>22</v>
      </c>
      <c r="B31" s="231" t="s">
        <v>572</v>
      </c>
      <c r="C31" s="232">
        <v>30</v>
      </c>
      <c r="D31" s="232" t="s">
        <v>551</v>
      </c>
      <c r="E31" s="233">
        <v>130</v>
      </c>
      <c r="F31" s="234">
        <f t="shared" si="0"/>
        <v>3900</v>
      </c>
      <c r="H31" s="172"/>
      <c r="I31" s="173"/>
      <c r="J31" s="208"/>
      <c r="L31" s="184"/>
    </row>
    <row r="32" s="153" customFormat="1" spans="1:12">
      <c r="A32" s="230">
        <v>23</v>
      </c>
      <c r="B32" s="231" t="s">
        <v>573</v>
      </c>
      <c r="C32" s="232">
        <v>6</v>
      </c>
      <c r="D32" s="232" t="s">
        <v>551</v>
      </c>
      <c r="E32" s="233">
        <v>245</v>
      </c>
      <c r="F32" s="234">
        <f t="shared" si="0"/>
        <v>1470</v>
      </c>
      <c r="H32" s="172"/>
      <c r="I32" s="173"/>
      <c r="J32" s="208"/>
      <c r="L32" s="184"/>
    </row>
    <row r="33" s="153" customFormat="1" spans="1:12">
      <c r="A33" s="230">
        <v>24</v>
      </c>
      <c r="B33" s="231" t="s">
        <v>574</v>
      </c>
      <c r="C33" s="232">
        <v>4</v>
      </c>
      <c r="D33" s="232" t="s">
        <v>551</v>
      </c>
      <c r="E33" s="233">
        <v>200</v>
      </c>
      <c r="F33" s="234">
        <f t="shared" si="0"/>
        <v>800</v>
      </c>
      <c r="H33" s="172"/>
      <c r="I33" s="173"/>
      <c r="J33" s="208"/>
      <c r="L33" s="184"/>
    </row>
    <row r="34" s="153" customFormat="1" spans="1:12">
      <c r="A34" s="230">
        <v>25</v>
      </c>
      <c r="B34" s="231" t="s">
        <v>575</v>
      </c>
      <c r="C34" s="232">
        <v>4</v>
      </c>
      <c r="D34" s="232" t="s">
        <v>551</v>
      </c>
      <c r="E34" s="233">
        <v>220</v>
      </c>
      <c r="F34" s="234">
        <f t="shared" si="0"/>
        <v>880</v>
      </c>
      <c r="H34" s="172"/>
      <c r="I34" s="173"/>
      <c r="J34" s="208"/>
      <c r="L34" s="184"/>
    </row>
    <row r="35" s="153" customFormat="1" spans="1:12">
      <c r="A35" s="230">
        <v>26</v>
      </c>
      <c r="B35" s="231" t="s">
        <v>576</v>
      </c>
      <c r="C35" s="232">
        <v>2</v>
      </c>
      <c r="D35" s="232" t="s">
        <v>551</v>
      </c>
      <c r="E35" s="233">
        <v>49500</v>
      </c>
      <c r="F35" s="234">
        <f t="shared" si="0"/>
        <v>99000</v>
      </c>
      <c r="H35" s="172"/>
      <c r="I35" s="173"/>
      <c r="J35" s="208"/>
      <c r="L35" s="184"/>
    </row>
    <row r="36" s="153" customFormat="1" spans="1:12">
      <c r="A36" s="230">
        <v>27</v>
      </c>
      <c r="B36" s="231" t="s">
        <v>577</v>
      </c>
      <c r="C36" s="232">
        <v>350</v>
      </c>
      <c r="D36" s="232" t="s">
        <v>551</v>
      </c>
      <c r="E36" s="233">
        <v>485</v>
      </c>
      <c r="F36" s="234">
        <f t="shared" si="0"/>
        <v>169750</v>
      </c>
      <c r="H36" s="172"/>
      <c r="I36" s="173"/>
      <c r="J36" s="208"/>
      <c r="L36" s="184"/>
    </row>
    <row r="37" s="153" customFormat="1" spans="1:12">
      <c r="A37" s="230">
        <v>28</v>
      </c>
      <c r="B37" s="231" t="s">
        <v>578</v>
      </c>
      <c r="C37" s="232">
        <v>4</v>
      </c>
      <c r="D37" s="232" t="s">
        <v>551</v>
      </c>
      <c r="E37" s="233">
        <v>155</v>
      </c>
      <c r="F37" s="234">
        <f t="shared" si="0"/>
        <v>620</v>
      </c>
      <c r="H37" s="172"/>
      <c r="I37" s="173"/>
      <c r="J37" s="208"/>
      <c r="L37" s="184"/>
    </row>
    <row r="38" spans="1:6">
      <c r="A38" s="235" t="s">
        <v>320</v>
      </c>
      <c r="B38" s="236"/>
      <c r="C38" s="236"/>
      <c r="D38" s="236"/>
      <c r="E38" s="237"/>
      <c r="F38" s="238">
        <f>SUM(F10:F37)</f>
        <v>359016</v>
      </c>
    </row>
    <row r="39" spans="2:6">
      <c r="B39" s="160"/>
      <c r="C39" s="183"/>
      <c r="D39" s="160"/>
      <c r="E39" s="160"/>
      <c r="F39" s="160"/>
    </row>
    <row r="40" spans="2:6">
      <c r="B40" s="160"/>
      <c r="C40" s="183"/>
      <c r="D40" s="160"/>
      <c r="E40" s="160"/>
      <c r="F40" s="160"/>
    </row>
    <row r="41" spans="2:6">
      <c r="B41" s="160"/>
      <c r="C41" s="183"/>
      <c r="D41" s="160"/>
      <c r="E41" s="160"/>
      <c r="F41" s="160"/>
    </row>
    <row r="42" spans="2:6">
      <c r="B42" s="160"/>
      <c r="C42" s="183"/>
      <c r="D42" s="160"/>
      <c r="E42" s="160"/>
      <c r="F42" s="160"/>
    </row>
    <row r="43" spans="2:6">
      <c r="B43" s="160"/>
      <c r="C43" s="183"/>
      <c r="D43" s="160"/>
      <c r="E43" s="160"/>
      <c r="F43" s="160"/>
    </row>
    <row r="44" spans="2:6">
      <c r="B44" s="160"/>
      <c r="C44" s="183"/>
      <c r="D44" s="160"/>
      <c r="E44" s="160"/>
      <c r="F44" s="160"/>
    </row>
    <row r="45" spans="2:6">
      <c r="B45" s="160"/>
      <c r="C45" s="183"/>
      <c r="D45" s="160"/>
      <c r="E45" s="160"/>
      <c r="F45" s="160"/>
    </row>
    <row r="46" spans="2:6">
      <c r="B46" s="160"/>
      <c r="C46" s="183"/>
      <c r="D46" s="160"/>
      <c r="E46" s="160"/>
      <c r="F46" s="160"/>
    </row>
    <row r="47" spans="2:6">
      <c r="B47" s="160"/>
      <c r="C47" s="183"/>
      <c r="D47" s="160"/>
      <c r="E47" s="160"/>
      <c r="F47" s="160"/>
    </row>
  </sheetData>
  <mergeCells count="7">
    <mergeCell ref="B1:F1"/>
    <mergeCell ref="B2:F2"/>
    <mergeCell ref="B3:F3"/>
    <mergeCell ref="B5:F5"/>
    <mergeCell ref="B6:F6"/>
    <mergeCell ref="B7:F7"/>
    <mergeCell ref="A38:E38"/>
  </mergeCells>
  <printOptions horizontalCentered="1"/>
  <pageMargins left="0.0393700787401575" right="0.0393700787401575" top="0.748031496062992" bottom="0.748031496062992" header="0.31496062992126" footer="0.31496062992126"/>
  <pageSetup paperSize="9" fitToHeight="0" orientation="portrait" horizontalDpi="300" verticalDpi="300"/>
  <headerFooter/>
  <rowBreaks count="1" manualBreakCount="1">
    <brk id="44" max="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  <pageSetUpPr fitToPage="1"/>
  </sheetPr>
  <dimension ref="A1:L38"/>
  <sheetViews>
    <sheetView view="pageBreakPreview" zoomScaleNormal="100" workbookViewId="0">
      <selection activeCell="B6" sqref="B6:F6"/>
    </sheetView>
  </sheetViews>
  <sheetFormatPr defaultColWidth="9.13636363636364" defaultRowHeight="15.5"/>
  <cols>
    <col min="1" max="1" width="20.4272727272727" style="154" customWidth="1"/>
    <col min="2" max="2" width="31.5727272727273" style="154" customWidth="1"/>
    <col min="3" max="3" width="16.7090909090909" style="155" customWidth="1"/>
    <col min="4" max="4" width="12.1363636363636" style="154" customWidth="1"/>
    <col min="5" max="5" width="23.8545454545455" style="154" customWidth="1"/>
    <col min="6" max="6" width="22.7090909090909" style="154" customWidth="1"/>
    <col min="7" max="7" width="9.13636363636364" style="154"/>
    <col min="8" max="8" width="3" style="154" customWidth="1"/>
    <col min="9" max="10" width="12.8545454545455" style="155" customWidth="1"/>
    <col min="11" max="11" width="5.28181818181818" style="154" customWidth="1"/>
    <col min="12" max="12" width="15.2818181818182" style="154" customWidth="1"/>
    <col min="13" max="13" width="15" style="154" customWidth="1"/>
    <col min="14" max="16384" width="9.13636363636364" style="154"/>
  </cols>
  <sheetData>
    <row r="1" ht="15" customHeight="1" spans="2:6">
      <c r="B1" s="156" t="s">
        <v>302</v>
      </c>
      <c r="C1" s="156"/>
      <c r="D1" s="156"/>
      <c r="E1" s="156"/>
      <c r="F1" s="156"/>
    </row>
    <row r="2" spans="2:6">
      <c r="B2" s="157" t="s">
        <v>269</v>
      </c>
      <c r="C2" s="157"/>
      <c r="D2" s="157"/>
      <c r="E2" s="157"/>
      <c r="F2" s="157"/>
    </row>
    <row r="3" spans="2:6">
      <c r="B3" s="156" t="s">
        <v>270</v>
      </c>
      <c r="C3" s="156"/>
      <c r="D3" s="156"/>
      <c r="E3" s="156"/>
      <c r="F3" s="156"/>
    </row>
    <row r="4" ht="7.5" customHeight="1" spans="2:6">
      <c r="B4" s="158"/>
      <c r="C4" s="159"/>
      <c r="D4" s="160"/>
      <c r="E4" s="160"/>
      <c r="F4" s="160"/>
    </row>
    <row r="5" ht="7.5" customHeight="1" spans="2:6">
      <c r="B5" s="156"/>
      <c r="C5" s="156"/>
      <c r="D5" s="156"/>
      <c r="E5" s="156"/>
      <c r="F5" s="156"/>
    </row>
    <row r="6" spans="2:6">
      <c r="B6" s="157" t="s">
        <v>579</v>
      </c>
      <c r="C6" s="157"/>
      <c r="D6" s="157"/>
      <c r="E6" s="157"/>
      <c r="F6" s="157"/>
    </row>
    <row r="7" spans="2:6">
      <c r="B7" s="156" t="s">
        <v>305</v>
      </c>
      <c r="C7" s="156"/>
      <c r="D7" s="156"/>
      <c r="E7" s="156"/>
      <c r="F7" s="156"/>
    </row>
    <row r="8" spans="2:6">
      <c r="B8" s="158"/>
      <c r="C8" s="161"/>
      <c r="D8" s="160"/>
      <c r="E8" s="160"/>
      <c r="F8" s="160"/>
    </row>
    <row r="9" s="153" customFormat="1" spans="1:11">
      <c r="A9" s="217"/>
      <c r="B9" s="217"/>
      <c r="C9" s="218"/>
      <c r="D9" s="218"/>
      <c r="E9" s="218"/>
      <c r="F9" s="219"/>
      <c r="K9" s="153" t="s">
        <v>509</v>
      </c>
    </row>
    <row r="10" s="153" customFormat="1" spans="2:12">
      <c r="B10" s="220" t="s">
        <v>580</v>
      </c>
      <c r="C10" s="221">
        <v>8</v>
      </c>
      <c r="D10" s="221" t="s">
        <v>551</v>
      </c>
      <c r="E10" s="222">
        <v>109</v>
      </c>
      <c r="F10" s="223">
        <f>E10*C10</f>
        <v>872</v>
      </c>
      <c r="H10" s="172">
        <v>4</v>
      </c>
      <c r="I10" s="173">
        <v>3000</v>
      </c>
      <c r="J10" s="208">
        <f>I10*H10</f>
        <v>12000</v>
      </c>
      <c r="K10" s="153">
        <f t="shared" ref="K10:K28" si="0">H10*6</f>
        <v>24</v>
      </c>
      <c r="L10" s="184">
        <f t="shared" ref="L10:L28" si="1">K10*I10</f>
        <v>72000</v>
      </c>
    </row>
    <row r="11" s="153" customFormat="1" spans="2:12">
      <c r="B11" s="220" t="s">
        <v>581</v>
      </c>
      <c r="C11" s="221">
        <v>6</v>
      </c>
      <c r="D11" s="221" t="s">
        <v>551</v>
      </c>
      <c r="E11" s="222">
        <v>255</v>
      </c>
      <c r="F11" s="223">
        <f t="shared" ref="F11:F28" si="2">E11*C11</f>
        <v>1530</v>
      </c>
      <c r="H11" s="172">
        <v>6</v>
      </c>
      <c r="I11" s="173">
        <v>1000</v>
      </c>
      <c r="J11" s="208">
        <f t="shared" ref="J11:J28" si="3">I11*H11</f>
        <v>6000</v>
      </c>
      <c r="K11" s="153">
        <f t="shared" si="0"/>
        <v>36</v>
      </c>
      <c r="L11" s="184">
        <f t="shared" si="1"/>
        <v>36000</v>
      </c>
    </row>
    <row r="12" s="153" customFormat="1" spans="2:12">
      <c r="B12" s="220" t="s">
        <v>582</v>
      </c>
      <c r="C12" s="221">
        <v>4</v>
      </c>
      <c r="D12" s="221" t="s">
        <v>551</v>
      </c>
      <c r="E12" s="222">
        <v>900</v>
      </c>
      <c r="F12" s="223">
        <f t="shared" si="2"/>
        <v>3600</v>
      </c>
      <c r="H12" s="172">
        <v>2</v>
      </c>
      <c r="I12" s="173">
        <v>11499</v>
      </c>
      <c r="J12" s="208">
        <f t="shared" si="3"/>
        <v>22998</v>
      </c>
      <c r="K12" s="153">
        <f t="shared" si="0"/>
        <v>12</v>
      </c>
      <c r="L12" s="184">
        <f t="shared" si="1"/>
        <v>137988</v>
      </c>
    </row>
    <row r="13" s="153" customFormat="1" spans="2:12">
      <c r="B13" s="220" t="s">
        <v>583</v>
      </c>
      <c r="C13" s="221">
        <v>6</v>
      </c>
      <c r="D13" s="221" t="s">
        <v>551</v>
      </c>
      <c r="E13" s="222">
        <v>900</v>
      </c>
      <c r="F13" s="223">
        <f t="shared" si="2"/>
        <v>5400</v>
      </c>
      <c r="H13" s="172">
        <v>4</v>
      </c>
      <c r="I13" s="173">
        <v>1500</v>
      </c>
      <c r="J13" s="208">
        <f t="shared" si="3"/>
        <v>6000</v>
      </c>
      <c r="K13" s="153">
        <f t="shared" si="0"/>
        <v>24</v>
      </c>
      <c r="L13" s="184">
        <f t="shared" si="1"/>
        <v>36000</v>
      </c>
    </row>
    <row r="14" s="153" customFormat="1" spans="2:12">
      <c r="B14" s="224" t="s">
        <v>584</v>
      </c>
      <c r="C14" s="113">
        <v>350</v>
      </c>
      <c r="D14" s="113" t="s">
        <v>551</v>
      </c>
      <c r="E14" s="225">
        <v>262</v>
      </c>
      <c r="F14" s="226">
        <f t="shared" si="2"/>
        <v>91700</v>
      </c>
      <c r="H14" s="172">
        <v>4</v>
      </c>
      <c r="I14" s="173">
        <v>2600</v>
      </c>
      <c r="J14" s="208">
        <f t="shared" si="3"/>
        <v>10400</v>
      </c>
      <c r="K14" s="153">
        <f t="shared" si="0"/>
        <v>24</v>
      </c>
      <c r="L14" s="184">
        <f t="shared" si="1"/>
        <v>62400</v>
      </c>
    </row>
    <row r="15" s="153" customFormat="1" spans="2:12">
      <c r="B15" s="220" t="s">
        <v>585</v>
      </c>
      <c r="C15" s="221">
        <v>2</v>
      </c>
      <c r="D15" s="221" t="s">
        <v>551</v>
      </c>
      <c r="E15" s="222">
        <v>3200</v>
      </c>
      <c r="F15" s="223">
        <f t="shared" si="2"/>
        <v>6400</v>
      </c>
      <c r="H15" s="172">
        <v>2</v>
      </c>
      <c r="I15" s="173">
        <v>2880</v>
      </c>
      <c r="J15" s="208">
        <f t="shared" si="3"/>
        <v>5760</v>
      </c>
      <c r="K15" s="153">
        <f t="shared" si="0"/>
        <v>12</v>
      </c>
      <c r="L15" s="184">
        <f t="shared" si="1"/>
        <v>34560</v>
      </c>
    </row>
    <row r="16" s="153" customFormat="1" spans="2:12">
      <c r="B16" s="220" t="s">
        <v>586</v>
      </c>
      <c r="C16" s="221">
        <v>3</v>
      </c>
      <c r="D16" s="221" t="s">
        <v>551</v>
      </c>
      <c r="E16" s="222">
        <v>4800</v>
      </c>
      <c r="F16" s="223">
        <f t="shared" si="2"/>
        <v>14400</v>
      </c>
      <c r="H16" s="172">
        <v>2</v>
      </c>
      <c r="I16" s="173">
        <v>2995</v>
      </c>
      <c r="J16" s="208">
        <f t="shared" si="3"/>
        <v>5990</v>
      </c>
      <c r="K16" s="153">
        <f t="shared" si="0"/>
        <v>12</v>
      </c>
      <c r="L16" s="184">
        <f t="shared" si="1"/>
        <v>35940</v>
      </c>
    </row>
    <row r="17" s="153" customFormat="1" spans="2:12">
      <c r="B17" s="220" t="s">
        <v>587</v>
      </c>
      <c r="C17" s="221">
        <v>4</v>
      </c>
      <c r="D17" s="221" t="s">
        <v>551</v>
      </c>
      <c r="E17" s="222">
        <v>1500</v>
      </c>
      <c r="F17" s="223">
        <f t="shared" si="2"/>
        <v>6000</v>
      </c>
      <c r="H17" s="172">
        <v>4</v>
      </c>
      <c r="I17" s="173">
        <v>600</v>
      </c>
      <c r="J17" s="208">
        <f t="shared" si="3"/>
        <v>2400</v>
      </c>
      <c r="K17" s="153">
        <f t="shared" si="0"/>
        <v>24</v>
      </c>
      <c r="L17" s="184">
        <f t="shared" si="1"/>
        <v>14400</v>
      </c>
    </row>
    <row r="18" s="153" customFormat="1" spans="2:12">
      <c r="B18" s="220" t="s">
        <v>588</v>
      </c>
      <c r="C18" s="221">
        <v>8</v>
      </c>
      <c r="D18" s="221" t="s">
        <v>551</v>
      </c>
      <c r="E18" s="222">
        <v>1800</v>
      </c>
      <c r="F18" s="223">
        <f t="shared" si="2"/>
        <v>14400</v>
      </c>
      <c r="H18" s="172">
        <v>4</v>
      </c>
      <c r="I18" s="173">
        <v>6000</v>
      </c>
      <c r="J18" s="208">
        <f t="shared" si="3"/>
        <v>24000</v>
      </c>
      <c r="K18" s="153">
        <f t="shared" si="0"/>
        <v>24</v>
      </c>
      <c r="L18" s="184">
        <f t="shared" si="1"/>
        <v>144000</v>
      </c>
    </row>
    <row r="19" s="153" customFormat="1" spans="2:12">
      <c r="B19" s="220" t="s">
        <v>589</v>
      </c>
      <c r="C19" s="221">
        <v>6</v>
      </c>
      <c r="D19" s="221" t="s">
        <v>551</v>
      </c>
      <c r="E19" s="222">
        <v>2700</v>
      </c>
      <c r="F19" s="223">
        <f t="shared" si="2"/>
        <v>16200</v>
      </c>
      <c r="H19" s="172">
        <v>4</v>
      </c>
      <c r="I19" s="173">
        <v>2505</v>
      </c>
      <c r="J19" s="208">
        <f t="shared" si="3"/>
        <v>10020</v>
      </c>
      <c r="K19" s="153">
        <f t="shared" si="0"/>
        <v>24</v>
      </c>
      <c r="L19" s="184">
        <f t="shared" si="1"/>
        <v>60120</v>
      </c>
    </row>
    <row r="20" s="153" customFormat="1" spans="2:12">
      <c r="B20" s="220" t="s">
        <v>590</v>
      </c>
      <c r="C20" s="221">
        <v>2</v>
      </c>
      <c r="D20" s="221" t="s">
        <v>551</v>
      </c>
      <c r="E20" s="222">
        <v>2200</v>
      </c>
      <c r="F20" s="223">
        <f t="shared" si="2"/>
        <v>4400</v>
      </c>
      <c r="H20" s="172">
        <v>4</v>
      </c>
      <c r="I20" s="173">
        <v>1025</v>
      </c>
      <c r="J20" s="208">
        <f t="shared" si="3"/>
        <v>4100</v>
      </c>
      <c r="K20" s="153">
        <f t="shared" si="0"/>
        <v>24</v>
      </c>
      <c r="L20" s="184">
        <f t="shared" si="1"/>
        <v>24600</v>
      </c>
    </row>
    <row r="21" s="153" customFormat="1" spans="2:12">
      <c r="B21" s="220" t="s">
        <v>591</v>
      </c>
      <c r="C21" s="221">
        <v>4</v>
      </c>
      <c r="D21" s="221" t="s">
        <v>551</v>
      </c>
      <c r="E21" s="222">
        <v>10000</v>
      </c>
      <c r="F21" s="223">
        <f t="shared" si="2"/>
        <v>40000</v>
      </c>
      <c r="H21" s="172">
        <v>4</v>
      </c>
      <c r="I21" s="173">
        <v>6000</v>
      </c>
      <c r="J21" s="208">
        <f t="shared" si="3"/>
        <v>24000</v>
      </c>
      <c r="K21" s="153">
        <f t="shared" si="0"/>
        <v>24</v>
      </c>
      <c r="L21" s="184">
        <f t="shared" si="1"/>
        <v>144000</v>
      </c>
    </row>
    <row r="22" s="153" customFormat="1" spans="2:12">
      <c r="B22" s="220" t="s">
        <v>592</v>
      </c>
      <c r="C22" s="221">
        <v>1</v>
      </c>
      <c r="D22" s="221" t="s">
        <v>551</v>
      </c>
      <c r="E22" s="222">
        <v>3650</v>
      </c>
      <c r="F22" s="223">
        <f t="shared" si="2"/>
        <v>3650</v>
      </c>
      <c r="H22" s="172">
        <v>4</v>
      </c>
      <c r="I22" s="173">
        <v>4500</v>
      </c>
      <c r="J22" s="208">
        <f t="shared" si="3"/>
        <v>18000</v>
      </c>
      <c r="K22" s="153">
        <f t="shared" si="0"/>
        <v>24</v>
      </c>
      <c r="L22" s="184">
        <f t="shared" si="1"/>
        <v>108000</v>
      </c>
    </row>
    <row r="23" s="153" customFormat="1" spans="2:12">
      <c r="B23" s="220" t="s">
        <v>593</v>
      </c>
      <c r="C23" s="221">
        <v>6</v>
      </c>
      <c r="D23" s="221" t="s">
        <v>551</v>
      </c>
      <c r="E23" s="222">
        <v>3800</v>
      </c>
      <c r="F23" s="223">
        <f t="shared" si="2"/>
        <v>22800</v>
      </c>
      <c r="H23" s="172">
        <v>8</v>
      </c>
      <c r="I23" s="173">
        <v>500</v>
      </c>
      <c r="J23" s="208">
        <f t="shared" si="3"/>
        <v>4000</v>
      </c>
      <c r="K23" s="153">
        <f t="shared" si="0"/>
        <v>48</v>
      </c>
      <c r="L23" s="184">
        <f t="shared" si="1"/>
        <v>24000</v>
      </c>
    </row>
    <row r="24" s="153" customFormat="1" spans="2:12">
      <c r="B24" s="220" t="s">
        <v>594</v>
      </c>
      <c r="C24" s="221">
        <v>1</v>
      </c>
      <c r="D24" s="221" t="s">
        <v>551</v>
      </c>
      <c r="E24" s="222">
        <v>46000</v>
      </c>
      <c r="F24" s="223">
        <f t="shared" si="2"/>
        <v>46000</v>
      </c>
      <c r="H24" s="172">
        <v>4</v>
      </c>
      <c r="I24" s="173">
        <v>2500</v>
      </c>
      <c r="J24" s="208">
        <f t="shared" si="3"/>
        <v>10000</v>
      </c>
      <c r="K24" s="153">
        <f t="shared" si="0"/>
        <v>24</v>
      </c>
      <c r="L24" s="184">
        <f t="shared" si="1"/>
        <v>60000</v>
      </c>
    </row>
    <row r="25" s="153" customFormat="1" spans="2:12">
      <c r="B25" s="220" t="s">
        <v>595</v>
      </c>
      <c r="C25" s="221">
        <v>6</v>
      </c>
      <c r="D25" s="221" t="s">
        <v>551</v>
      </c>
      <c r="E25" s="222">
        <v>75</v>
      </c>
      <c r="F25" s="223">
        <f t="shared" si="2"/>
        <v>450</v>
      </c>
      <c r="H25" s="172">
        <v>4</v>
      </c>
      <c r="I25" s="173">
        <v>12000</v>
      </c>
      <c r="J25" s="208">
        <f t="shared" si="3"/>
        <v>48000</v>
      </c>
      <c r="K25" s="153">
        <f t="shared" si="0"/>
        <v>24</v>
      </c>
      <c r="L25" s="184">
        <f t="shared" si="1"/>
        <v>288000</v>
      </c>
    </row>
    <row r="26" s="153" customFormat="1" spans="2:12">
      <c r="B26" s="220" t="s">
        <v>596</v>
      </c>
      <c r="C26" s="221">
        <v>40</v>
      </c>
      <c r="D26" s="221" t="s">
        <v>551</v>
      </c>
      <c r="E26" s="222">
        <v>1700</v>
      </c>
      <c r="F26" s="223">
        <f t="shared" si="2"/>
        <v>68000</v>
      </c>
      <c r="H26" s="172">
        <v>4</v>
      </c>
      <c r="I26" s="173">
        <v>15000</v>
      </c>
      <c r="J26" s="208">
        <f t="shared" si="3"/>
        <v>60000</v>
      </c>
      <c r="K26" s="153">
        <f t="shared" si="0"/>
        <v>24</v>
      </c>
      <c r="L26" s="184">
        <f t="shared" si="1"/>
        <v>360000</v>
      </c>
    </row>
    <row r="27" s="153" customFormat="1" spans="2:12">
      <c r="B27" s="220" t="s">
        <v>597</v>
      </c>
      <c r="C27" s="221">
        <v>6</v>
      </c>
      <c r="D27" s="221" t="s">
        <v>551</v>
      </c>
      <c r="E27" s="222">
        <v>60</v>
      </c>
      <c r="F27" s="223">
        <f t="shared" si="2"/>
        <v>360</v>
      </c>
      <c r="H27" s="172">
        <v>4</v>
      </c>
      <c r="I27" s="173">
        <v>3000</v>
      </c>
      <c r="J27" s="208">
        <f t="shared" si="3"/>
        <v>12000</v>
      </c>
      <c r="K27" s="153">
        <f t="shared" si="0"/>
        <v>24</v>
      </c>
      <c r="L27" s="184">
        <f t="shared" si="1"/>
        <v>72000</v>
      </c>
    </row>
    <row r="28" s="153" customFormat="1" spans="2:12">
      <c r="B28" s="220" t="s">
        <v>598</v>
      </c>
      <c r="C28" s="221">
        <v>8</v>
      </c>
      <c r="D28" s="221" t="s">
        <v>551</v>
      </c>
      <c r="E28" s="222">
        <v>3200</v>
      </c>
      <c r="F28" s="223">
        <f t="shared" si="2"/>
        <v>25600</v>
      </c>
      <c r="H28" s="172">
        <v>4</v>
      </c>
      <c r="I28" s="173">
        <v>5500</v>
      </c>
      <c r="J28" s="208">
        <f t="shared" si="3"/>
        <v>22000</v>
      </c>
      <c r="K28" s="153">
        <f t="shared" si="0"/>
        <v>24</v>
      </c>
      <c r="L28" s="184">
        <f t="shared" si="1"/>
        <v>132000</v>
      </c>
    </row>
    <row r="29" spans="2:10">
      <c r="B29" s="181" t="s">
        <v>248</v>
      </c>
      <c r="C29" s="181"/>
      <c r="D29" s="181"/>
      <c r="E29" s="181"/>
      <c r="F29" s="182">
        <f>SUM(F10:F28)</f>
        <v>371762</v>
      </c>
      <c r="J29" s="155">
        <f>SUM(J10:J28)</f>
        <v>307668</v>
      </c>
    </row>
    <row r="30" spans="2:6">
      <c r="B30" s="160"/>
      <c r="C30" s="183"/>
      <c r="D30" s="160"/>
      <c r="E30" s="160"/>
      <c r="F30" s="160"/>
    </row>
    <row r="31" spans="2:6">
      <c r="B31" s="160"/>
      <c r="C31" s="183"/>
      <c r="D31" s="160"/>
      <c r="E31" s="160"/>
      <c r="F31" s="160"/>
    </row>
    <row r="32" spans="2:6">
      <c r="B32" s="160"/>
      <c r="C32" s="183"/>
      <c r="D32" s="160"/>
      <c r="E32" s="160"/>
      <c r="F32" s="160"/>
    </row>
    <row r="33" spans="2:6">
      <c r="B33" s="160"/>
      <c r="C33" s="183"/>
      <c r="D33" s="160"/>
      <c r="E33" s="160"/>
      <c r="F33" s="160"/>
    </row>
    <row r="34" spans="2:6">
      <c r="B34" s="160"/>
      <c r="C34" s="183"/>
      <c r="D34" s="160"/>
      <c r="E34" s="160"/>
      <c r="F34" s="160"/>
    </row>
    <row r="35" spans="2:6">
      <c r="B35" s="160"/>
      <c r="C35" s="183"/>
      <c r="D35" s="160"/>
      <c r="E35" s="160"/>
      <c r="F35" s="160"/>
    </row>
    <row r="36" spans="2:6">
      <c r="B36" s="160"/>
      <c r="C36" s="183"/>
      <c r="D36" s="160"/>
      <c r="E36" s="160"/>
      <c r="F36" s="160"/>
    </row>
    <row r="37" spans="2:6">
      <c r="B37" s="160"/>
      <c r="C37" s="183"/>
      <c r="D37" s="160"/>
      <c r="E37" s="160"/>
      <c r="F37" s="160"/>
    </row>
    <row r="38" spans="2:6">
      <c r="B38" s="160"/>
      <c r="C38" s="183"/>
      <c r="D38" s="160"/>
      <c r="E38" s="160"/>
      <c r="F38" s="160"/>
    </row>
  </sheetData>
  <mergeCells count="7">
    <mergeCell ref="B1:F1"/>
    <mergeCell ref="B2:F2"/>
    <mergeCell ref="B3:F3"/>
    <mergeCell ref="B5:F5"/>
    <mergeCell ref="B6:F6"/>
    <mergeCell ref="B7:F7"/>
    <mergeCell ref="B29:E29"/>
  </mergeCells>
  <printOptions horizontalCentered="1"/>
  <pageMargins left="0.0393700787401575" right="0.0393700787401575" top="0.748031496062992" bottom="0.748031496062992" header="0.31496062992126" footer="0.31496062992126"/>
  <pageSetup paperSize="9" scale="80" fitToHeight="0" orientation="portrait" horizontalDpi="300" verticalDpi="300"/>
  <headerFooter/>
  <rowBreaks count="1" manualBreakCount="1">
    <brk id="35" max="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  <pageSetUpPr fitToPage="1"/>
  </sheetPr>
  <dimension ref="A1:J63"/>
  <sheetViews>
    <sheetView topLeftCell="A25" workbookViewId="0">
      <selection activeCell="A45" sqref="$A45:$XFD45"/>
    </sheetView>
  </sheetViews>
  <sheetFormatPr defaultColWidth="9.13636363636364" defaultRowHeight="15.5"/>
  <cols>
    <col min="1" max="1" width="58.7090909090909" style="154" customWidth="1"/>
    <col min="2" max="2" width="9.42727272727273" style="155" customWidth="1"/>
    <col min="3" max="3" width="5.70909090909091" style="154" customWidth="1"/>
    <col min="4" max="4" width="16.1363636363636" style="154" customWidth="1"/>
    <col min="5" max="5" width="20.7090909090909" style="154" customWidth="1"/>
    <col min="6" max="6" width="9.13636363636364" style="154"/>
    <col min="7" max="7" width="3" style="154" customWidth="1"/>
    <col min="8" max="8" width="12.8545454545455" style="155" customWidth="1"/>
    <col min="9" max="9" width="5.28181818181818" style="154" customWidth="1"/>
    <col min="10" max="10" width="15.2818181818182" style="154" customWidth="1"/>
    <col min="11" max="11" width="15" style="154" customWidth="1"/>
    <col min="12" max="16384" width="9.13636363636364" style="154"/>
  </cols>
  <sheetData>
    <row r="1" ht="15" customHeight="1" spans="1:5">
      <c r="A1" s="156" t="s">
        <v>302</v>
      </c>
      <c r="B1" s="156"/>
      <c r="C1" s="156"/>
      <c r="D1" s="156"/>
      <c r="E1" s="156"/>
    </row>
    <row r="2" spans="1:5">
      <c r="A2" s="157" t="s">
        <v>269</v>
      </c>
      <c r="B2" s="157"/>
      <c r="C2" s="157"/>
      <c r="D2" s="157"/>
      <c r="E2" s="157"/>
    </row>
    <row r="3" spans="1:5">
      <c r="A3" s="156" t="s">
        <v>303</v>
      </c>
      <c r="B3" s="156"/>
      <c r="C3" s="156"/>
      <c r="D3" s="156"/>
      <c r="E3" s="156"/>
    </row>
    <row r="4" spans="1:5">
      <c r="A4" s="158"/>
      <c r="B4" s="159"/>
      <c r="C4" s="160"/>
      <c r="D4" s="160"/>
      <c r="E4" s="160"/>
    </row>
    <row r="5" spans="1:5">
      <c r="A5" s="156"/>
      <c r="B5" s="156"/>
      <c r="C5" s="156"/>
      <c r="D5" s="156"/>
      <c r="E5" s="156"/>
    </row>
    <row r="6" spans="1:5">
      <c r="A6" s="157" t="s">
        <v>508</v>
      </c>
      <c r="B6" s="157"/>
      <c r="C6" s="157"/>
      <c r="D6" s="157"/>
      <c r="E6" s="157"/>
    </row>
    <row r="7" spans="1:5">
      <c r="A7" s="156" t="s">
        <v>305</v>
      </c>
      <c r="B7" s="156"/>
      <c r="C7" s="156"/>
      <c r="D7" s="156"/>
      <c r="E7" s="156"/>
    </row>
    <row r="8" spans="1:5">
      <c r="A8" s="158"/>
      <c r="B8" s="161"/>
      <c r="C8" s="160"/>
      <c r="D8" s="160"/>
      <c r="E8" s="160"/>
    </row>
    <row r="9" s="153" customFormat="1" spans="1:9">
      <c r="A9" s="162" t="s">
        <v>306</v>
      </c>
      <c r="B9" s="163" t="s">
        <v>307</v>
      </c>
      <c r="C9" s="162" t="s">
        <v>308</v>
      </c>
      <c r="D9" s="164" t="s">
        <v>322</v>
      </c>
      <c r="E9" s="164" t="s">
        <v>169</v>
      </c>
      <c r="I9" s="153" t="s">
        <v>509</v>
      </c>
    </row>
    <row r="10" s="153" customFormat="1" spans="1:10">
      <c r="A10" s="209" t="s">
        <v>599</v>
      </c>
      <c r="B10" s="210">
        <v>6</v>
      </c>
      <c r="C10" s="210" t="s">
        <v>513</v>
      </c>
      <c r="D10" s="211">
        <v>3000000</v>
      </c>
      <c r="E10" s="212">
        <f>D10*B10</f>
        <v>18000000</v>
      </c>
      <c r="G10" s="178">
        <v>1</v>
      </c>
      <c r="H10" s="179">
        <v>3000000</v>
      </c>
      <c r="I10" s="153">
        <f>G10*6</f>
        <v>6</v>
      </c>
      <c r="J10" s="184">
        <f>I10*H10</f>
        <v>18000000</v>
      </c>
    </row>
    <row r="11" s="153" customFormat="1" spans="1:10">
      <c r="A11" s="202" t="s">
        <v>510</v>
      </c>
      <c r="B11" s="172">
        <v>24</v>
      </c>
      <c r="C11" s="172" t="s">
        <v>319</v>
      </c>
      <c r="D11" s="173">
        <v>3000</v>
      </c>
      <c r="E11" s="203">
        <f t="shared" ref="E11:E53" si="0">D11*B11</f>
        <v>72000</v>
      </c>
      <c r="G11" s="172">
        <v>4</v>
      </c>
      <c r="H11" s="173">
        <v>3000</v>
      </c>
      <c r="I11" s="153">
        <f t="shared" ref="I11:I53" si="1">G11*6</f>
        <v>24</v>
      </c>
      <c r="J11" s="184">
        <f t="shared" ref="J11:J53" si="2">I11*H11</f>
        <v>72000</v>
      </c>
    </row>
    <row r="12" s="153" customFormat="1" spans="1:10">
      <c r="A12" s="202" t="s">
        <v>511</v>
      </c>
      <c r="B12" s="172">
        <v>36</v>
      </c>
      <c r="C12" s="172" t="s">
        <v>319</v>
      </c>
      <c r="D12" s="173">
        <v>1000</v>
      </c>
      <c r="E12" s="203">
        <f t="shared" si="0"/>
        <v>36000</v>
      </c>
      <c r="G12" s="172">
        <v>6</v>
      </c>
      <c r="H12" s="173">
        <v>1000</v>
      </c>
      <c r="I12" s="153">
        <f t="shared" si="1"/>
        <v>36</v>
      </c>
      <c r="J12" s="184">
        <f t="shared" si="2"/>
        <v>36000</v>
      </c>
    </row>
    <row r="13" s="153" customFormat="1" spans="1:10">
      <c r="A13" s="213" t="s">
        <v>600</v>
      </c>
      <c r="B13" s="198">
        <v>12</v>
      </c>
      <c r="C13" s="198" t="s">
        <v>319</v>
      </c>
      <c r="D13" s="199">
        <v>80500</v>
      </c>
      <c r="E13" s="212">
        <f t="shared" si="0"/>
        <v>966000</v>
      </c>
      <c r="G13" s="172">
        <v>2</v>
      </c>
      <c r="H13" s="173">
        <v>80500</v>
      </c>
      <c r="I13" s="153">
        <f t="shared" si="1"/>
        <v>12</v>
      </c>
      <c r="J13" s="184">
        <f t="shared" si="2"/>
        <v>966000</v>
      </c>
    </row>
    <row r="14" s="153" customFormat="1" spans="1:10">
      <c r="A14" s="213" t="s">
        <v>601</v>
      </c>
      <c r="B14" s="198">
        <v>12</v>
      </c>
      <c r="C14" s="198" t="s">
        <v>319</v>
      </c>
      <c r="D14" s="199">
        <v>120000</v>
      </c>
      <c r="E14" s="212">
        <f t="shared" si="0"/>
        <v>1440000</v>
      </c>
      <c r="G14" s="172">
        <v>2</v>
      </c>
      <c r="H14" s="173">
        <v>120000</v>
      </c>
      <c r="I14" s="153">
        <f t="shared" si="1"/>
        <v>12</v>
      </c>
      <c r="J14" s="184">
        <f t="shared" si="2"/>
        <v>1440000</v>
      </c>
    </row>
    <row r="15" s="153" customFormat="1" spans="1:10">
      <c r="A15" s="202" t="s">
        <v>512</v>
      </c>
      <c r="B15" s="172">
        <v>12</v>
      </c>
      <c r="C15" s="172" t="s">
        <v>513</v>
      </c>
      <c r="D15" s="173">
        <v>11499</v>
      </c>
      <c r="E15" s="203">
        <f t="shared" si="0"/>
        <v>137988</v>
      </c>
      <c r="G15" s="172">
        <v>2</v>
      </c>
      <c r="H15" s="173">
        <v>11499</v>
      </c>
      <c r="I15" s="153">
        <f t="shared" si="1"/>
        <v>12</v>
      </c>
      <c r="J15" s="184">
        <f t="shared" si="2"/>
        <v>137988</v>
      </c>
    </row>
    <row r="16" s="153" customFormat="1" spans="1:10">
      <c r="A16" s="213" t="s">
        <v>602</v>
      </c>
      <c r="B16" s="198">
        <v>12</v>
      </c>
      <c r="C16" s="198" t="s">
        <v>513</v>
      </c>
      <c r="D16" s="199">
        <v>100000</v>
      </c>
      <c r="E16" s="212">
        <f t="shared" si="0"/>
        <v>1200000</v>
      </c>
      <c r="G16" s="172">
        <v>2</v>
      </c>
      <c r="H16" s="173">
        <v>100000</v>
      </c>
      <c r="I16" s="153">
        <f t="shared" si="1"/>
        <v>12</v>
      </c>
      <c r="J16" s="184">
        <f t="shared" si="2"/>
        <v>1200000</v>
      </c>
    </row>
    <row r="17" s="153" customFormat="1" spans="1:10">
      <c r="A17" s="202" t="s">
        <v>514</v>
      </c>
      <c r="B17" s="172">
        <v>24</v>
      </c>
      <c r="C17" s="172" t="s">
        <v>319</v>
      </c>
      <c r="D17" s="173">
        <v>1500</v>
      </c>
      <c r="E17" s="203">
        <f t="shared" si="0"/>
        <v>36000</v>
      </c>
      <c r="G17" s="172">
        <v>4</v>
      </c>
      <c r="H17" s="173">
        <v>1500</v>
      </c>
      <c r="I17" s="153">
        <f t="shared" si="1"/>
        <v>24</v>
      </c>
      <c r="J17" s="184">
        <f t="shared" si="2"/>
        <v>36000</v>
      </c>
    </row>
    <row r="18" s="153" customFormat="1" spans="1:10">
      <c r="A18" s="202" t="s">
        <v>515</v>
      </c>
      <c r="B18" s="172">
        <v>24</v>
      </c>
      <c r="C18" s="172" t="s">
        <v>319</v>
      </c>
      <c r="D18" s="173">
        <v>2600</v>
      </c>
      <c r="E18" s="203">
        <f t="shared" si="0"/>
        <v>62400</v>
      </c>
      <c r="G18" s="172">
        <v>4</v>
      </c>
      <c r="H18" s="173">
        <v>2600</v>
      </c>
      <c r="I18" s="153">
        <f t="shared" si="1"/>
        <v>24</v>
      </c>
      <c r="J18" s="184">
        <f t="shared" si="2"/>
        <v>62400</v>
      </c>
    </row>
    <row r="19" s="153" customFormat="1" spans="1:10">
      <c r="A19" s="202" t="s">
        <v>516</v>
      </c>
      <c r="B19" s="172">
        <v>12</v>
      </c>
      <c r="C19" s="172" t="s">
        <v>319</v>
      </c>
      <c r="D19" s="173">
        <v>2880</v>
      </c>
      <c r="E19" s="203">
        <f t="shared" si="0"/>
        <v>34560</v>
      </c>
      <c r="G19" s="172">
        <v>2</v>
      </c>
      <c r="H19" s="173">
        <v>2880</v>
      </c>
      <c r="I19" s="153">
        <f t="shared" si="1"/>
        <v>12</v>
      </c>
      <c r="J19" s="184">
        <f t="shared" si="2"/>
        <v>34560</v>
      </c>
    </row>
    <row r="20" s="153" customFormat="1" spans="1:10">
      <c r="A20" s="202" t="s">
        <v>517</v>
      </c>
      <c r="B20" s="172">
        <v>12</v>
      </c>
      <c r="C20" s="172" t="s">
        <v>319</v>
      </c>
      <c r="D20" s="173">
        <v>2995</v>
      </c>
      <c r="E20" s="203">
        <f t="shared" si="0"/>
        <v>35940</v>
      </c>
      <c r="G20" s="172">
        <v>2</v>
      </c>
      <c r="H20" s="173">
        <v>2995</v>
      </c>
      <c r="I20" s="153">
        <f t="shared" si="1"/>
        <v>12</v>
      </c>
      <c r="J20" s="184">
        <f t="shared" si="2"/>
        <v>35940</v>
      </c>
    </row>
    <row r="21" s="153" customFormat="1" spans="1:10">
      <c r="A21" s="202" t="s">
        <v>518</v>
      </c>
      <c r="B21" s="172">
        <v>24</v>
      </c>
      <c r="C21" s="172" t="s">
        <v>319</v>
      </c>
      <c r="D21" s="173">
        <v>600</v>
      </c>
      <c r="E21" s="203">
        <f t="shared" si="0"/>
        <v>14400</v>
      </c>
      <c r="G21" s="172">
        <v>4</v>
      </c>
      <c r="H21" s="173">
        <v>600</v>
      </c>
      <c r="I21" s="153">
        <f t="shared" si="1"/>
        <v>24</v>
      </c>
      <c r="J21" s="184">
        <f t="shared" si="2"/>
        <v>14400</v>
      </c>
    </row>
    <row r="22" s="153" customFormat="1" spans="1:10">
      <c r="A22" s="197" t="s">
        <v>603</v>
      </c>
      <c r="B22" s="198">
        <v>24</v>
      </c>
      <c r="C22" s="198" t="s">
        <v>513</v>
      </c>
      <c r="D22" s="199">
        <v>84300</v>
      </c>
      <c r="E22" s="212">
        <f t="shared" si="0"/>
        <v>2023200</v>
      </c>
      <c r="G22" s="172">
        <v>4</v>
      </c>
      <c r="H22" s="173">
        <v>84300</v>
      </c>
      <c r="I22" s="153">
        <f t="shared" si="1"/>
        <v>24</v>
      </c>
      <c r="J22" s="184">
        <f t="shared" si="2"/>
        <v>2023200</v>
      </c>
    </row>
    <row r="23" s="153" customFormat="1" spans="1:10">
      <c r="A23" s="204" t="s">
        <v>519</v>
      </c>
      <c r="B23" s="172">
        <v>24</v>
      </c>
      <c r="C23" s="172" t="s">
        <v>513</v>
      </c>
      <c r="D23" s="173">
        <v>6000</v>
      </c>
      <c r="E23" s="203">
        <f t="shared" si="0"/>
        <v>144000</v>
      </c>
      <c r="G23" s="172">
        <v>4</v>
      </c>
      <c r="H23" s="173">
        <v>6000</v>
      </c>
      <c r="I23" s="153">
        <f t="shared" si="1"/>
        <v>24</v>
      </c>
      <c r="J23" s="184">
        <f t="shared" si="2"/>
        <v>144000</v>
      </c>
    </row>
    <row r="24" s="153" customFormat="1" spans="1:10">
      <c r="A24" s="204" t="s">
        <v>520</v>
      </c>
      <c r="B24" s="172">
        <v>24</v>
      </c>
      <c r="C24" s="172" t="s">
        <v>319</v>
      </c>
      <c r="D24" s="173">
        <v>2505</v>
      </c>
      <c r="E24" s="203">
        <f t="shared" si="0"/>
        <v>60120</v>
      </c>
      <c r="G24" s="172">
        <v>4</v>
      </c>
      <c r="H24" s="173">
        <v>2505</v>
      </c>
      <c r="I24" s="153">
        <f t="shared" si="1"/>
        <v>24</v>
      </c>
      <c r="J24" s="184">
        <f t="shared" si="2"/>
        <v>60120</v>
      </c>
    </row>
    <row r="25" s="153" customFormat="1" spans="1:10">
      <c r="A25" s="204" t="s">
        <v>521</v>
      </c>
      <c r="B25" s="172">
        <v>24</v>
      </c>
      <c r="C25" s="172" t="s">
        <v>319</v>
      </c>
      <c r="D25" s="173">
        <v>1025</v>
      </c>
      <c r="E25" s="203">
        <f t="shared" si="0"/>
        <v>24600</v>
      </c>
      <c r="G25" s="172">
        <v>4</v>
      </c>
      <c r="H25" s="173">
        <v>1025</v>
      </c>
      <c r="I25" s="153">
        <f t="shared" si="1"/>
        <v>24</v>
      </c>
      <c r="J25" s="184">
        <f t="shared" si="2"/>
        <v>24600</v>
      </c>
    </row>
    <row r="26" s="153" customFormat="1" spans="1:10">
      <c r="A26" s="204" t="s">
        <v>522</v>
      </c>
      <c r="B26" s="172">
        <v>24</v>
      </c>
      <c r="C26" s="172" t="s">
        <v>319</v>
      </c>
      <c r="D26" s="173">
        <v>6000</v>
      </c>
      <c r="E26" s="203">
        <f t="shared" si="0"/>
        <v>144000</v>
      </c>
      <c r="G26" s="172">
        <v>4</v>
      </c>
      <c r="H26" s="173">
        <v>6000</v>
      </c>
      <c r="I26" s="153">
        <f t="shared" si="1"/>
        <v>24</v>
      </c>
      <c r="J26" s="184">
        <f t="shared" si="2"/>
        <v>144000</v>
      </c>
    </row>
    <row r="27" s="153" customFormat="1" spans="1:10">
      <c r="A27" s="204" t="s">
        <v>523</v>
      </c>
      <c r="B27" s="172">
        <v>24</v>
      </c>
      <c r="C27" s="172" t="s">
        <v>319</v>
      </c>
      <c r="D27" s="173">
        <v>4500</v>
      </c>
      <c r="E27" s="203">
        <f t="shared" si="0"/>
        <v>108000</v>
      </c>
      <c r="G27" s="172">
        <v>4</v>
      </c>
      <c r="H27" s="173">
        <v>4500</v>
      </c>
      <c r="I27" s="153">
        <f t="shared" si="1"/>
        <v>24</v>
      </c>
      <c r="J27" s="184">
        <f t="shared" si="2"/>
        <v>108000</v>
      </c>
    </row>
    <row r="28" s="153" customFormat="1" spans="1:10">
      <c r="A28" s="197" t="s">
        <v>604</v>
      </c>
      <c r="B28" s="198">
        <v>12</v>
      </c>
      <c r="C28" s="198" t="s">
        <v>513</v>
      </c>
      <c r="D28" s="199">
        <v>150000</v>
      </c>
      <c r="E28" s="212">
        <f t="shared" si="0"/>
        <v>1800000</v>
      </c>
      <c r="G28" s="172">
        <v>2</v>
      </c>
      <c r="H28" s="173">
        <v>150000</v>
      </c>
      <c r="I28" s="153">
        <f t="shared" si="1"/>
        <v>12</v>
      </c>
      <c r="J28" s="184">
        <f t="shared" si="2"/>
        <v>1800000</v>
      </c>
    </row>
    <row r="29" s="153" customFormat="1" spans="1:10">
      <c r="A29" s="214" t="s">
        <v>524</v>
      </c>
      <c r="B29" s="172">
        <v>48</v>
      </c>
      <c r="C29" s="172" t="s">
        <v>319</v>
      </c>
      <c r="D29" s="173">
        <v>500</v>
      </c>
      <c r="E29" s="203">
        <f t="shared" si="0"/>
        <v>24000</v>
      </c>
      <c r="G29" s="172">
        <v>8</v>
      </c>
      <c r="H29" s="173">
        <v>500</v>
      </c>
      <c r="I29" s="153">
        <f t="shared" si="1"/>
        <v>48</v>
      </c>
      <c r="J29" s="184">
        <f t="shared" si="2"/>
        <v>24000</v>
      </c>
    </row>
    <row r="30" s="153" customFormat="1" spans="1:10">
      <c r="A30" s="214" t="s">
        <v>525</v>
      </c>
      <c r="B30" s="172">
        <v>24</v>
      </c>
      <c r="C30" s="172" t="s">
        <v>319</v>
      </c>
      <c r="D30" s="173">
        <v>2500</v>
      </c>
      <c r="E30" s="203">
        <f t="shared" si="0"/>
        <v>60000</v>
      </c>
      <c r="G30" s="172">
        <v>4</v>
      </c>
      <c r="H30" s="173">
        <v>2500</v>
      </c>
      <c r="I30" s="153">
        <f t="shared" si="1"/>
        <v>24</v>
      </c>
      <c r="J30" s="184">
        <f t="shared" si="2"/>
        <v>60000</v>
      </c>
    </row>
    <row r="31" s="153" customFormat="1" spans="1:10">
      <c r="A31" s="215" t="s">
        <v>526</v>
      </c>
      <c r="B31" s="172">
        <v>24</v>
      </c>
      <c r="C31" s="172" t="s">
        <v>319</v>
      </c>
      <c r="D31" s="173">
        <v>12000</v>
      </c>
      <c r="E31" s="203">
        <f t="shared" si="0"/>
        <v>288000</v>
      </c>
      <c r="G31" s="172">
        <v>4</v>
      </c>
      <c r="H31" s="173">
        <v>12000</v>
      </c>
      <c r="I31" s="153">
        <f t="shared" si="1"/>
        <v>24</v>
      </c>
      <c r="J31" s="184">
        <f t="shared" si="2"/>
        <v>288000</v>
      </c>
    </row>
    <row r="32" s="153" customFormat="1" spans="1:10">
      <c r="A32" s="215" t="s">
        <v>527</v>
      </c>
      <c r="B32" s="172">
        <v>24</v>
      </c>
      <c r="C32" s="172" t="s">
        <v>319</v>
      </c>
      <c r="D32" s="173">
        <v>15000</v>
      </c>
      <c r="E32" s="203">
        <f t="shared" si="0"/>
        <v>360000</v>
      </c>
      <c r="G32" s="172">
        <v>4</v>
      </c>
      <c r="H32" s="173">
        <v>15000</v>
      </c>
      <c r="I32" s="153">
        <f t="shared" si="1"/>
        <v>24</v>
      </c>
      <c r="J32" s="184">
        <f t="shared" si="2"/>
        <v>360000</v>
      </c>
    </row>
    <row r="33" s="153" customFormat="1" spans="1:10">
      <c r="A33" s="216" t="s">
        <v>528</v>
      </c>
      <c r="B33" s="172">
        <v>24</v>
      </c>
      <c r="C33" s="172" t="s">
        <v>319</v>
      </c>
      <c r="D33" s="173">
        <v>3000</v>
      </c>
      <c r="E33" s="203">
        <f t="shared" si="0"/>
        <v>72000</v>
      </c>
      <c r="G33" s="172">
        <v>4</v>
      </c>
      <c r="H33" s="173">
        <v>3000</v>
      </c>
      <c r="I33" s="153">
        <f t="shared" si="1"/>
        <v>24</v>
      </c>
      <c r="J33" s="184">
        <f t="shared" si="2"/>
        <v>72000</v>
      </c>
    </row>
    <row r="34" s="153" customFormat="1" spans="1:10">
      <c r="A34" s="216" t="s">
        <v>529</v>
      </c>
      <c r="B34" s="172">
        <v>24</v>
      </c>
      <c r="C34" s="172" t="s">
        <v>319</v>
      </c>
      <c r="D34" s="173">
        <v>5500</v>
      </c>
      <c r="E34" s="203">
        <f t="shared" si="0"/>
        <v>132000</v>
      </c>
      <c r="G34" s="172">
        <v>4</v>
      </c>
      <c r="H34" s="173">
        <v>5500</v>
      </c>
      <c r="I34" s="153">
        <f t="shared" si="1"/>
        <v>24</v>
      </c>
      <c r="J34" s="184">
        <f t="shared" si="2"/>
        <v>132000</v>
      </c>
    </row>
    <row r="35" s="153" customFormat="1" spans="1:10">
      <c r="A35" s="216" t="s">
        <v>530</v>
      </c>
      <c r="B35" s="172">
        <v>24</v>
      </c>
      <c r="C35" s="172" t="s">
        <v>319</v>
      </c>
      <c r="D35" s="173">
        <v>3000</v>
      </c>
      <c r="E35" s="203">
        <f t="shared" si="0"/>
        <v>72000</v>
      </c>
      <c r="G35" s="172">
        <v>4</v>
      </c>
      <c r="H35" s="173">
        <v>3000</v>
      </c>
      <c r="I35" s="153">
        <f t="shared" si="1"/>
        <v>24</v>
      </c>
      <c r="J35" s="184">
        <f t="shared" si="2"/>
        <v>72000</v>
      </c>
    </row>
    <row r="36" s="153" customFormat="1" spans="1:10">
      <c r="A36" s="216" t="s">
        <v>531</v>
      </c>
      <c r="B36" s="172">
        <v>24</v>
      </c>
      <c r="C36" s="172" t="s">
        <v>319</v>
      </c>
      <c r="D36" s="173">
        <v>2500</v>
      </c>
      <c r="E36" s="203">
        <f t="shared" si="0"/>
        <v>60000</v>
      </c>
      <c r="G36" s="172">
        <v>4</v>
      </c>
      <c r="H36" s="173">
        <v>2500</v>
      </c>
      <c r="I36" s="153">
        <f t="shared" si="1"/>
        <v>24</v>
      </c>
      <c r="J36" s="184">
        <f t="shared" si="2"/>
        <v>60000</v>
      </c>
    </row>
    <row r="37" s="153" customFormat="1" spans="1:10">
      <c r="A37" s="216" t="s">
        <v>532</v>
      </c>
      <c r="B37" s="172">
        <v>24</v>
      </c>
      <c r="C37" s="172" t="s">
        <v>319</v>
      </c>
      <c r="D37" s="173">
        <v>4000</v>
      </c>
      <c r="E37" s="203">
        <f t="shared" si="0"/>
        <v>96000</v>
      </c>
      <c r="G37" s="172">
        <v>4</v>
      </c>
      <c r="H37" s="173">
        <v>4000</v>
      </c>
      <c r="I37" s="153">
        <f t="shared" si="1"/>
        <v>24</v>
      </c>
      <c r="J37" s="184">
        <f t="shared" si="2"/>
        <v>96000</v>
      </c>
    </row>
    <row r="38" s="153" customFormat="1" spans="1:10">
      <c r="A38" s="204" t="s">
        <v>533</v>
      </c>
      <c r="B38" s="172">
        <v>144</v>
      </c>
      <c r="C38" s="172" t="s">
        <v>319</v>
      </c>
      <c r="D38" s="173">
        <v>1000</v>
      </c>
      <c r="E38" s="203">
        <f t="shared" si="0"/>
        <v>144000</v>
      </c>
      <c r="G38" s="172">
        <v>24</v>
      </c>
      <c r="H38" s="173">
        <v>1000</v>
      </c>
      <c r="I38" s="153">
        <f t="shared" si="1"/>
        <v>144</v>
      </c>
      <c r="J38" s="184">
        <f t="shared" si="2"/>
        <v>144000</v>
      </c>
    </row>
    <row r="39" s="153" customFormat="1" spans="1:10">
      <c r="A39" s="204" t="s">
        <v>534</v>
      </c>
      <c r="B39" s="172">
        <v>12</v>
      </c>
      <c r="C39" s="172" t="s">
        <v>319</v>
      </c>
      <c r="D39" s="173">
        <v>12000</v>
      </c>
      <c r="E39" s="203">
        <f t="shared" si="0"/>
        <v>144000</v>
      </c>
      <c r="G39" s="172">
        <v>2</v>
      </c>
      <c r="H39" s="173">
        <v>12000</v>
      </c>
      <c r="I39" s="153">
        <f t="shared" si="1"/>
        <v>12</v>
      </c>
      <c r="J39" s="184">
        <f t="shared" si="2"/>
        <v>144000</v>
      </c>
    </row>
    <row r="40" s="153" customFormat="1" spans="1:10">
      <c r="A40" s="204" t="s">
        <v>535</v>
      </c>
      <c r="B40" s="172">
        <v>36</v>
      </c>
      <c r="C40" s="172" t="s">
        <v>319</v>
      </c>
      <c r="D40" s="173">
        <v>1500</v>
      </c>
      <c r="E40" s="203">
        <f t="shared" si="0"/>
        <v>54000</v>
      </c>
      <c r="G40" s="172">
        <v>6</v>
      </c>
      <c r="H40" s="173">
        <v>1500</v>
      </c>
      <c r="I40" s="153">
        <f t="shared" si="1"/>
        <v>36</v>
      </c>
      <c r="J40" s="184">
        <f t="shared" si="2"/>
        <v>54000</v>
      </c>
    </row>
    <row r="41" s="153" customFormat="1" spans="1:10">
      <c r="A41" s="204" t="s">
        <v>536</v>
      </c>
      <c r="B41" s="172">
        <v>12</v>
      </c>
      <c r="C41" s="172" t="s">
        <v>513</v>
      </c>
      <c r="D41" s="173">
        <v>20000</v>
      </c>
      <c r="E41" s="203">
        <f t="shared" si="0"/>
        <v>240000</v>
      </c>
      <c r="G41" s="172">
        <v>2</v>
      </c>
      <c r="H41" s="173">
        <v>20000</v>
      </c>
      <c r="I41" s="153">
        <f t="shared" si="1"/>
        <v>12</v>
      </c>
      <c r="J41" s="184">
        <f t="shared" si="2"/>
        <v>240000</v>
      </c>
    </row>
    <row r="42" s="153" customFormat="1" spans="1:10">
      <c r="A42" s="204" t="s">
        <v>537</v>
      </c>
      <c r="B42" s="172">
        <v>12</v>
      </c>
      <c r="C42" s="172" t="s">
        <v>513</v>
      </c>
      <c r="D42" s="173">
        <v>25000</v>
      </c>
      <c r="E42" s="203">
        <f t="shared" si="0"/>
        <v>300000</v>
      </c>
      <c r="G42" s="172">
        <v>2</v>
      </c>
      <c r="H42" s="173">
        <v>25000</v>
      </c>
      <c r="I42" s="153">
        <f t="shared" si="1"/>
        <v>12</v>
      </c>
      <c r="J42" s="184">
        <f t="shared" si="2"/>
        <v>300000</v>
      </c>
    </row>
    <row r="43" s="153" customFormat="1" spans="1:10">
      <c r="A43" s="204" t="s">
        <v>538</v>
      </c>
      <c r="B43" s="172">
        <v>12</v>
      </c>
      <c r="C43" s="172" t="s">
        <v>513</v>
      </c>
      <c r="D43" s="173">
        <v>10000</v>
      </c>
      <c r="E43" s="203">
        <f t="shared" si="0"/>
        <v>120000</v>
      </c>
      <c r="G43" s="172">
        <v>2</v>
      </c>
      <c r="H43" s="173">
        <v>10000</v>
      </c>
      <c r="I43" s="153">
        <f t="shared" si="1"/>
        <v>12</v>
      </c>
      <c r="J43" s="184">
        <f t="shared" si="2"/>
        <v>120000</v>
      </c>
    </row>
    <row r="44" s="153" customFormat="1" spans="1:10">
      <c r="A44" s="204" t="s">
        <v>539</v>
      </c>
      <c r="B44" s="172">
        <v>12</v>
      </c>
      <c r="C44" s="172" t="s">
        <v>513</v>
      </c>
      <c r="D44" s="173">
        <v>10000</v>
      </c>
      <c r="E44" s="203">
        <f t="shared" si="0"/>
        <v>120000</v>
      </c>
      <c r="G44" s="172">
        <v>2</v>
      </c>
      <c r="H44" s="173">
        <v>10000</v>
      </c>
      <c r="I44" s="153">
        <f t="shared" si="1"/>
        <v>12</v>
      </c>
      <c r="J44" s="184">
        <f t="shared" si="2"/>
        <v>120000</v>
      </c>
    </row>
    <row r="45" s="153" customFormat="1" spans="1:10">
      <c r="A45" s="197" t="s">
        <v>605</v>
      </c>
      <c r="B45" s="198">
        <v>6</v>
      </c>
      <c r="C45" s="198" t="s">
        <v>319</v>
      </c>
      <c r="D45" s="199">
        <v>280000</v>
      </c>
      <c r="E45" s="212">
        <f t="shared" si="0"/>
        <v>1680000</v>
      </c>
      <c r="G45" s="172">
        <v>1</v>
      </c>
      <c r="H45" s="173">
        <v>280000</v>
      </c>
      <c r="I45" s="153">
        <f t="shared" si="1"/>
        <v>6</v>
      </c>
      <c r="J45" s="184">
        <f t="shared" si="2"/>
        <v>1680000</v>
      </c>
    </row>
    <row r="46" s="153" customFormat="1" spans="1:10">
      <c r="A46" s="204" t="s">
        <v>540</v>
      </c>
      <c r="B46" s="172">
        <v>108</v>
      </c>
      <c r="C46" s="172" t="s">
        <v>319</v>
      </c>
      <c r="D46" s="173">
        <v>4000</v>
      </c>
      <c r="E46" s="203">
        <f t="shared" si="0"/>
        <v>432000</v>
      </c>
      <c r="G46" s="172">
        <v>18</v>
      </c>
      <c r="H46" s="173">
        <v>4000</v>
      </c>
      <c r="I46" s="153">
        <f t="shared" si="1"/>
        <v>108</v>
      </c>
      <c r="J46" s="184">
        <f t="shared" si="2"/>
        <v>432000</v>
      </c>
    </row>
    <row r="47" s="153" customFormat="1" spans="1:10">
      <c r="A47" s="204" t="s">
        <v>541</v>
      </c>
      <c r="B47" s="172">
        <v>108</v>
      </c>
      <c r="C47" s="172" t="s">
        <v>319</v>
      </c>
      <c r="D47" s="173">
        <v>1500</v>
      </c>
      <c r="E47" s="203">
        <f t="shared" si="0"/>
        <v>162000</v>
      </c>
      <c r="G47" s="172">
        <v>18</v>
      </c>
      <c r="H47" s="173">
        <v>1500</v>
      </c>
      <c r="I47" s="153">
        <f t="shared" si="1"/>
        <v>108</v>
      </c>
      <c r="J47" s="184">
        <f t="shared" si="2"/>
        <v>162000</v>
      </c>
    </row>
    <row r="48" s="153" customFormat="1" spans="1:10">
      <c r="A48" s="204" t="s">
        <v>542</v>
      </c>
      <c r="B48" s="172">
        <v>108</v>
      </c>
      <c r="C48" s="172" t="s">
        <v>543</v>
      </c>
      <c r="D48" s="173">
        <v>100</v>
      </c>
      <c r="E48" s="203">
        <f t="shared" si="0"/>
        <v>10800</v>
      </c>
      <c r="G48" s="172">
        <v>18</v>
      </c>
      <c r="H48" s="173">
        <v>100</v>
      </c>
      <c r="I48" s="153">
        <f t="shared" si="1"/>
        <v>108</v>
      </c>
      <c r="J48" s="184">
        <f t="shared" si="2"/>
        <v>10800</v>
      </c>
    </row>
    <row r="49" s="153" customFormat="1" spans="1:10">
      <c r="A49" s="204" t="s">
        <v>544</v>
      </c>
      <c r="B49" s="172">
        <v>108</v>
      </c>
      <c r="C49" s="172" t="s">
        <v>543</v>
      </c>
      <c r="D49" s="173">
        <v>1500</v>
      </c>
      <c r="E49" s="203">
        <f t="shared" si="0"/>
        <v>162000</v>
      </c>
      <c r="G49" s="172">
        <v>18</v>
      </c>
      <c r="H49" s="173">
        <v>1500</v>
      </c>
      <c r="I49" s="153">
        <f t="shared" si="1"/>
        <v>108</v>
      </c>
      <c r="J49" s="184">
        <f t="shared" si="2"/>
        <v>162000</v>
      </c>
    </row>
    <row r="50" s="153" customFormat="1" spans="1:10">
      <c r="A50" s="204" t="s">
        <v>545</v>
      </c>
      <c r="B50" s="172">
        <v>108</v>
      </c>
      <c r="C50" s="172" t="s">
        <v>319</v>
      </c>
      <c r="D50" s="173">
        <v>1000</v>
      </c>
      <c r="E50" s="203">
        <f t="shared" si="0"/>
        <v>108000</v>
      </c>
      <c r="G50" s="172">
        <v>18</v>
      </c>
      <c r="H50" s="173">
        <v>1000</v>
      </c>
      <c r="I50" s="153">
        <f t="shared" si="1"/>
        <v>108</v>
      </c>
      <c r="J50" s="184">
        <f t="shared" si="2"/>
        <v>108000</v>
      </c>
    </row>
    <row r="51" s="153" customFormat="1" spans="1:10">
      <c r="A51" s="204" t="s">
        <v>546</v>
      </c>
      <c r="B51" s="172">
        <v>108</v>
      </c>
      <c r="C51" s="172" t="s">
        <v>543</v>
      </c>
      <c r="D51" s="173">
        <v>1500</v>
      </c>
      <c r="E51" s="203">
        <f t="shared" si="0"/>
        <v>162000</v>
      </c>
      <c r="G51" s="172">
        <v>18</v>
      </c>
      <c r="H51" s="173">
        <v>1500</v>
      </c>
      <c r="I51" s="153">
        <f t="shared" si="1"/>
        <v>108</v>
      </c>
      <c r="J51" s="184">
        <f t="shared" si="2"/>
        <v>162000</v>
      </c>
    </row>
    <row r="52" s="153" customFormat="1" spans="1:10">
      <c r="A52" s="204" t="s">
        <v>547</v>
      </c>
      <c r="B52" s="172">
        <v>108</v>
      </c>
      <c r="C52" s="172" t="s">
        <v>319</v>
      </c>
      <c r="D52" s="173">
        <v>1500</v>
      </c>
      <c r="E52" s="203">
        <f t="shared" si="0"/>
        <v>162000</v>
      </c>
      <c r="G52" s="172">
        <v>18</v>
      </c>
      <c r="H52" s="173">
        <v>1500</v>
      </c>
      <c r="I52" s="153">
        <f t="shared" si="1"/>
        <v>108</v>
      </c>
      <c r="J52" s="184">
        <f t="shared" si="2"/>
        <v>162000</v>
      </c>
    </row>
    <row r="53" s="153" customFormat="1" ht="15.75" customHeight="1" spans="1:10">
      <c r="A53" s="214" t="s">
        <v>548</v>
      </c>
      <c r="B53" s="172">
        <v>108</v>
      </c>
      <c r="C53" s="172" t="s">
        <v>319</v>
      </c>
      <c r="D53" s="173">
        <v>400</v>
      </c>
      <c r="E53" s="203">
        <f t="shared" si="0"/>
        <v>43200</v>
      </c>
      <c r="G53" s="172">
        <v>18</v>
      </c>
      <c r="H53" s="173">
        <v>400</v>
      </c>
      <c r="I53" s="153">
        <f t="shared" si="1"/>
        <v>108</v>
      </c>
      <c r="J53" s="184">
        <f t="shared" si="2"/>
        <v>43200</v>
      </c>
    </row>
    <row r="54" spans="1:5">
      <c r="A54" s="181" t="s">
        <v>248</v>
      </c>
      <c r="B54" s="181"/>
      <c r="C54" s="181"/>
      <c r="D54" s="181"/>
      <c r="E54" s="182">
        <f>SUM(E10:E53)</f>
        <v>31547208</v>
      </c>
    </row>
    <row r="55" spans="1:5">
      <c r="A55" s="160"/>
      <c r="B55" s="183"/>
      <c r="C55" s="160"/>
      <c r="D55" s="160"/>
      <c r="E55" s="160"/>
    </row>
    <row r="56" spans="1:5">
      <c r="A56" s="160"/>
      <c r="B56" s="183"/>
      <c r="C56" s="160"/>
      <c r="D56" s="160"/>
      <c r="E56" s="160"/>
    </row>
    <row r="57" spans="1:5">
      <c r="A57" s="160"/>
      <c r="B57" s="183"/>
      <c r="C57" s="160"/>
      <c r="D57" s="160"/>
      <c r="E57" s="160"/>
    </row>
    <row r="58" spans="1:5">
      <c r="A58" s="160"/>
      <c r="B58" s="183"/>
      <c r="C58" s="160"/>
      <c r="D58" s="160"/>
      <c r="E58" s="160"/>
    </row>
    <row r="59" spans="1:5">
      <c r="A59" s="160"/>
      <c r="B59" s="183"/>
      <c r="C59" s="160"/>
      <c r="D59" s="160"/>
      <c r="E59" s="160"/>
    </row>
    <row r="60" spans="1:5">
      <c r="A60" s="160"/>
      <c r="B60" s="183"/>
      <c r="C60" s="160"/>
      <c r="D60" s="160"/>
      <c r="E60" s="160"/>
    </row>
    <row r="61" spans="1:5">
      <c r="A61" s="160"/>
      <c r="B61" s="183"/>
      <c r="C61" s="160"/>
      <c r="D61" s="160"/>
      <c r="E61" s="160"/>
    </row>
    <row r="62" spans="1:5">
      <c r="A62" s="160"/>
      <c r="B62" s="183"/>
      <c r="C62" s="160"/>
      <c r="D62" s="160"/>
      <c r="E62" s="160"/>
    </row>
    <row r="63" spans="1:5">
      <c r="A63" s="160"/>
      <c r="B63" s="183"/>
      <c r="C63" s="160"/>
      <c r="D63" s="160"/>
      <c r="E63" s="160"/>
    </row>
  </sheetData>
  <mergeCells count="7">
    <mergeCell ref="A1:E1"/>
    <mergeCell ref="A2:E2"/>
    <mergeCell ref="A3:E3"/>
    <mergeCell ref="A5:E5"/>
    <mergeCell ref="A6:E6"/>
    <mergeCell ref="A7:E7"/>
    <mergeCell ref="A54:D54"/>
  </mergeCells>
  <printOptions horizontalCentered="1"/>
  <pageMargins left="0.0393700787401575" right="0.0393700787401575" top="0.748031496062992" bottom="0.748031496062992" header="0.31496062992126" footer="0.31496062992126"/>
  <pageSetup paperSize="9" scale="92" fitToHeight="0" orientation="portrait" horizontalDpi="300" verticalDpi="300"/>
  <headerFooter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K32"/>
  <sheetViews>
    <sheetView view="pageBreakPreview" zoomScale="115" zoomScaleNormal="100" topLeftCell="A3" workbookViewId="0">
      <selection activeCell="B10" sqref="B10:D22"/>
    </sheetView>
  </sheetViews>
  <sheetFormatPr defaultColWidth="9.13636363636364" defaultRowHeight="15.5"/>
  <cols>
    <col min="1" max="1" width="58.7090909090909" style="154" customWidth="1"/>
    <col min="2" max="2" width="9.42727272727273" style="155" customWidth="1"/>
    <col min="3" max="3" width="5.70909090909091" style="154" customWidth="1"/>
    <col min="4" max="4" width="16.1363636363636" style="154" customWidth="1"/>
    <col min="5" max="5" width="20.7090909090909" style="154" customWidth="1"/>
    <col min="6" max="6" width="9.13636363636364" style="154"/>
    <col min="7" max="7" width="3" style="154" customWidth="1"/>
    <col min="8" max="9" width="11.2818181818182" style="155" customWidth="1"/>
    <col min="10" max="10" width="5.28181818181818" style="154" customWidth="1"/>
    <col min="11" max="11" width="15.2818181818182" style="154" customWidth="1"/>
    <col min="12" max="12" width="15" style="154" customWidth="1"/>
    <col min="13" max="16384" width="9.13636363636364" style="154"/>
  </cols>
  <sheetData>
    <row r="1" ht="15" customHeight="1" spans="1:5">
      <c r="A1" s="156" t="s">
        <v>302</v>
      </c>
      <c r="B1" s="156"/>
      <c r="C1" s="156"/>
      <c r="D1" s="156"/>
      <c r="E1" s="156"/>
    </row>
    <row r="2" spans="1:5">
      <c r="A2" s="157" t="s">
        <v>269</v>
      </c>
      <c r="B2" s="157"/>
      <c r="C2" s="157"/>
      <c r="D2" s="157"/>
      <c r="E2" s="157"/>
    </row>
    <row r="3" spans="1:5">
      <c r="A3" s="156" t="s">
        <v>303</v>
      </c>
      <c r="B3" s="156"/>
      <c r="C3" s="156"/>
      <c r="D3" s="156"/>
      <c r="E3" s="156"/>
    </row>
    <row r="4" spans="1:5">
      <c r="A4" s="158"/>
      <c r="B4" s="159"/>
      <c r="C4" s="160"/>
      <c r="D4" s="160"/>
      <c r="E4" s="160"/>
    </row>
    <row r="5" spans="1:5">
      <c r="A5" s="156"/>
      <c r="B5" s="156"/>
      <c r="C5" s="156"/>
      <c r="D5" s="156"/>
      <c r="E5" s="156"/>
    </row>
    <row r="6" spans="1:5">
      <c r="A6" s="157" t="s">
        <v>606</v>
      </c>
      <c r="B6" s="157"/>
      <c r="C6" s="157"/>
      <c r="D6" s="157"/>
      <c r="E6" s="157"/>
    </row>
    <row r="7" spans="1:5">
      <c r="A7" s="156" t="s">
        <v>305</v>
      </c>
      <c r="B7" s="156"/>
      <c r="C7" s="156"/>
      <c r="D7" s="156"/>
      <c r="E7" s="156"/>
    </row>
    <row r="8" spans="1:5">
      <c r="A8" s="158"/>
      <c r="B8" s="161"/>
      <c r="C8" s="160"/>
      <c r="D8" s="160"/>
      <c r="E8" s="160"/>
    </row>
    <row r="9" s="153" customFormat="1" spans="1:10">
      <c r="A9" s="162" t="s">
        <v>306</v>
      </c>
      <c r="B9" s="163" t="s">
        <v>307</v>
      </c>
      <c r="C9" s="162" t="s">
        <v>308</v>
      </c>
      <c r="D9" s="164" t="s">
        <v>322</v>
      </c>
      <c r="E9" s="164" t="s">
        <v>169</v>
      </c>
      <c r="J9" s="153" t="s">
        <v>509</v>
      </c>
    </row>
    <row r="10" s="153" customFormat="1" spans="1:11">
      <c r="A10" s="189" t="s">
        <v>607</v>
      </c>
      <c r="B10" s="190">
        <v>24</v>
      </c>
      <c r="C10" s="191" t="s">
        <v>513</v>
      </c>
      <c r="D10" s="200">
        <v>3000</v>
      </c>
      <c r="E10" s="193">
        <f t="shared" ref="E10:E22" si="0">B10*D10</f>
        <v>72000</v>
      </c>
      <c r="G10" s="190">
        <v>4</v>
      </c>
      <c r="H10" s="192">
        <v>3000</v>
      </c>
      <c r="I10" s="201">
        <f>H10*G10</f>
        <v>12000</v>
      </c>
      <c r="J10" s="153">
        <f t="shared" ref="J10:J22" si="1">G10*6</f>
        <v>24</v>
      </c>
      <c r="K10" s="184">
        <f t="shared" ref="K10:K22" si="2">H10*J10</f>
        <v>72000</v>
      </c>
    </row>
    <row r="11" s="153" customFormat="1" spans="1:11">
      <c r="A11" s="189" t="s">
        <v>608</v>
      </c>
      <c r="B11" s="190">
        <v>24</v>
      </c>
      <c r="C11" s="191" t="s">
        <v>609</v>
      </c>
      <c r="D11" s="200">
        <v>2000</v>
      </c>
      <c r="E11" s="193">
        <f t="shared" si="0"/>
        <v>48000</v>
      </c>
      <c r="G11" s="190">
        <v>4</v>
      </c>
      <c r="H11" s="192">
        <v>2000</v>
      </c>
      <c r="I11" s="201">
        <f t="shared" ref="I11:I22" si="3">H11*G11</f>
        <v>8000</v>
      </c>
      <c r="J11" s="153">
        <f t="shared" si="1"/>
        <v>24</v>
      </c>
      <c r="K11" s="184">
        <f t="shared" si="2"/>
        <v>48000</v>
      </c>
    </row>
    <row r="12" s="153" customFormat="1" spans="1:11">
      <c r="A12" s="189" t="s">
        <v>610</v>
      </c>
      <c r="B12" s="190">
        <v>12</v>
      </c>
      <c r="C12" s="191" t="s">
        <v>319</v>
      </c>
      <c r="D12" s="200">
        <v>3000</v>
      </c>
      <c r="E12" s="193">
        <f t="shared" si="0"/>
        <v>36000</v>
      </c>
      <c r="G12" s="190">
        <v>2</v>
      </c>
      <c r="H12" s="192">
        <v>3000</v>
      </c>
      <c r="I12" s="201">
        <f t="shared" si="3"/>
        <v>6000</v>
      </c>
      <c r="J12" s="153">
        <f t="shared" si="1"/>
        <v>12</v>
      </c>
      <c r="K12" s="184">
        <f t="shared" si="2"/>
        <v>36000</v>
      </c>
    </row>
    <row r="13" s="153" customFormat="1" spans="1:11">
      <c r="A13" s="194" t="s">
        <v>611</v>
      </c>
      <c r="B13" s="166">
        <v>12</v>
      </c>
      <c r="C13" s="166" t="s">
        <v>513</v>
      </c>
      <c r="D13" s="195">
        <v>3000</v>
      </c>
      <c r="E13" s="193">
        <f t="shared" si="0"/>
        <v>36000</v>
      </c>
      <c r="G13" s="166">
        <v>2</v>
      </c>
      <c r="H13" s="195">
        <v>3000</v>
      </c>
      <c r="I13" s="201">
        <f t="shared" si="3"/>
        <v>6000</v>
      </c>
      <c r="J13" s="153">
        <f t="shared" si="1"/>
        <v>12</v>
      </c>
      <c r="K13" s="184">
        <f t="shared" si="2"/>
        <v>36000</v>
      </c>
    </row>
    <row r="14" s="153" customFormat="1" spans="1:11">
      <c r="A14" s="194" t="s">
        <v>612</v>
      </c>
      <c r="B14" s="166">
        <v>12</v>
      </c>
      <c r="C14" s="166" t="s">
        <v>513</v>
      </c>
      <c r="D14" s="195">
        <v>15000</v>
      </c>
      <c r="E14" s="193">
        <f t="shared" si="0"/>
        <v>180000</v>
      </c>
      <c r="G14" s="166">
        <v>2</v>
      </c>
      <c r="H14" s="196">
        <v>15000</v>
      </c>
      <c r="I14" s="201">
        <f t="shared" si="3"/>
        <v>30000</v>
      </c>
      <c r="J14" s="153">
        <f t="shared" si="1"/>
        <v>12</v>
      </c>
      <c r="K14" s="184">
        <f t="shared" si="2"/>
        <v>180000</v>
      </c>
    </row>
    <row r="15" s="153" customFormat="1" spans="1:11">
      <c r="A15" s="194" t="s">
        <v>613</v>
      </c>
      <c r="B15" s="166">
        <v>12</v>
      </c>
      <c r="C15" s="166" t="s">
        <v>319</v>
      </c>
      <c r="D15" s="195">
        <v>1000</v>
      </c>
      <c r="E15" s="193">
        <f t="shared" si="0"/>
        <v>12000</v>
      </c>
      <c r="G15" s="166">
        <v>2</v>
      </c>
      <c r="H15" s="196">
        <v>1000</v>
      </c>
      <c r="I15" s="201">
        <f t="shared" si="3"/>
        <v>2000</v>
      </c>
      <c r="J15" s="153">
        <f t="shared" si="1"/>
        <v>12</v>
      </c>
      <c r="K15" s="184">
        <f t="shared" si="2"/>
        <v>12000</v>
      </c>
    </row>
    <row r="16" s="153" customFormat="1" spans="1:11">
      <c r="A16" s="194" t="s">
        <v>614</v>
      </c>
      <c r="B16" s="166">
        <v>36</v>
      </c>
      <c r="C16" s="166" t="s">
        <v>319</v>
      </c>
      <c r="D16" s="195">
        <v>800</v>
      </c>
      <c r="E16" s="193">
        <f t="shared" si="0"/>
        <v>28800</v>
      </c>
      <c r="G16" s="166">
        <v>6</v>
      </c>
      <c r="H16" s="196">
        <v>800</v>
      </c>
      <c r="I16" s="201">
        <f t="shared" si="3"/>
        <v>4800</v>
      </c>
      <c r="J16" s="153">
        <f t="shared" si="1"/>
        <v>36</v>
      </c>
      <c r="K16" s="184">
        <f t="shared" si="2"/>
        <v>28800</v>
      </c>
    </row>
    <row r="17" s="153" customFormat="1" spans="1:11">
      <c r="A17" s="194" t="s">
        <v>537</v>
      </c>
      <c r="B17" s="166">
        <v>12</v>
      </c>
      <c r="C17" s="166" t="s">
        <v>513</v>
      </c>
      <c r="D17" s="195">
        <v>25000</v>
      </c>
      <c r="E17" s="193">
        <f t="shared" si="0"/>
        <v>300000</v>
      </c>
      <c r="G17" s="166">
        <v>2</v>
      </c>
      <c r="H17" s="196">
        <v>25000</v>
      </c>
      <c r="I17" s="201">
        <f t="shared" si="3"/>
        <v>50000</v>
      </c>
      <c r="J17" s="153">
        <f t="shared" si="1"/>
        <v>12</v>
      </c>
      <c r="K17" s="184">
        <f t="shared" si="2"/>
        <v>300000</v>
      </c>
    </row>
    <row r="18" s="153" customFormat="1" spans="1:11">
      <c r="A18" s="189" t="s">
        <v>615</v>
      </c>
      <c r="B18" s="190">
        <v>108</v>
      </c>
      <c r="C18" s="172" t="s">
        <v>319</v>
      </c>
      <c r="D18" s="200">
        <v>4000</v>
      </c>
      <c r="E18" s="193">
        <f t="shared" si="0"/>
        <v>432000</v>
      </c>
      <c r="G18" s="190">
        <v>18</v>
      </c>
      <c r="H18" s="192">
        <v>4000</v>
      </c>
      <c r="I18" s="201">
        <f t="shared" si="3"/>
        <v>72000</v>
      </c>
      <c r="J18" s="153">
        <f t="shared" si="1"/>
        <v>108</v>
      </c>
      <c r="K18" s="184">
        <f t="shared" si="2"/>
        <v>432000</v>
      </c>
    </row>
    <row r="19" s="153" customFormat="1" spans="1:11">
      <c r="A19" s="189" t="s">
        <v>616</v>
      </c>
      <c r="B19" s="190">
        <v>108</v>
      </c>
      <c r="C19" s="172" t="s">
        <v>319</v>
      </c>
      <c r="D19" s="200">
        <v>5500</v>
      </c>
      <c r="E19" s="193">
        <f t="shared" si="0"/>
        <v>594000</v>
      </c>
      <c r="G19" s="190">
        <v>18</v>
      </c>
      <c r="H19" s="192">
        <v>5500</v>
      </c>
      <c r="I19" s="201">
        <f t="shared" si="3"/>
        <v>99000</v>
      </c>
      <c r="J19" s="153">
        <f t="shared" si="1"/>
        <v>108</v>
      </c>
      <c r="K19" s="184">
        <f t="shared" si="2"/>
        <v>594000</v>
      </c>
    </row>
    <row r="20" s="153" customFormat="1" spans="1:11">
      <c r="A20" s="189" t="s">
        <v>617</v>
      </c>
      <c r="B20" s="190">
        <v>108</v>
      </c>
      <c r="C20" s="191" t="s">
        <v>543</v>
      </c>
      <c r="D20" s="200">
        <v>2000</v>
      </c>
      <c r="E20" s="193">
        <f t="shared" si="0"/>
        <v>216000</v>
      </c>
      <c r="G20" s="190">
        <v>18</v>
      </c>
      <c r="H20" s="192">
        <v>2000</v>
      </c>
      <c r="I20" s="201">
        <f t="shared" si="3"/>
        <v>36000</v>
      </c>
      <c r="J20" s="153">
        <f t="shared" si="1"/>
        <v>108</v>
      </c>
      <c r="K20" s="184">
        <f t="shared" si="2"/>
        <v>216000</v>
      </c>
    </row>
    <row r="21" s="153" customFormat="1" spans="1:11">
      <c r="A21" s="189" t="s">
        <v>618</v>
      </c>
      <c r="B21" s="190">
        <v>108</v>
      </c>
      <c r="C21" s="191" t="s">
        <v>319</v>
      </c>
      <c r="D21" s="200">
        <v>3000</v>
      </c>
      <c r="E21" s="193">
        <f t="shared" si="0"/>
        <v>324000</v>
      </c>
      <c r="G21" s="190">
        <v>18</v>
      </c>
      <c r="H21" s="192">
        <v>3000</v>
      </c>
      <c r="I21" s="201">
        <f t="shared" si="3"/>
        <v>54000</v>
      </c>
      <c r="J21" s="153">
        <f t="shared" si="1"/>
        <v>108</v>
      </c>
      <c r="K21" s="184">
        <f t="shared" si="2"/>
        <v>324000</v>
      </c>
    </row>
    <row r="22" s="153" customFormat="1" spans="1:11">
      <c r="A22" s="189" t="s">
        <v>619</v>
      </c>
      <c r="B22" s="190">
        <v>108</v>
      </c>
      <c r="C22" s="191" t="s">
        <v>319</v>
      </c>
      <c r="D22" s="200">
        <v>3500</v>
      </c>
      <c r="E22" s="193">
        <f t="shared" si="0"/>
        <v>378000</v>
      </c>
      <c r="G22" s="190">
        <v>18</v>
      </c>
      <c r="H22" s="192">
        <v>3500</v>
      </c>
      <c r="I22" s="201">
        <f t="shared" si="3"/>
        <v>63000</v>
      </c>
      <c r="J22" s="153">
        <f t="shared" si="1"/>
        <v>108</v>
      </c>
      <c r="K22" s="184">
        <f t="shared" si="2"/>
        <v>378000</v>
      </c>
    </row>
    <row r="23" spans="1:9">
      <c r="A23" s="181" t="s">
        <v>248</v>
      </c>
      <c r="B23" s="181"/>
      <c r="C23" s="181"/>
      <c r="D23" s="181"/>
      <c r="E23" s="182">
        <f>SUM(E10:E22)</f>
        <v>2656800</v>
      </c>
      <c r="I23" s="155">
        <f>SUM(I10:I22)</f>
        <v>442800</v>
      </c>
    </row>
    <row r="24" spans="1:5">
      <c r="A24" s="160"/>
      <c r="B24" s="183"/>
      <c r="C24" s="160"/>
      <c r="D24" s="160"/>
      <c r="E24" s="160"/>
    </row>
    <row r="25" spans="1:5">
      <c r="A25" s="160"/>
      <c r="B25" s="183"/>
      <c r="C25" s="160"/>
      <c r="D25" s="160"/>
      <c r="E25" s="160"/>
    </row>
    <row r="26" spans="1:5">
      <c r="A26" s="160"/>
      <c r="B26" s="183"/>
      <c r="C26" s="160"/>
      <c r="D26" s="160"/>
      <c r="E26" s="160"/>
    </row>
    <row r="27" spans="1:5">
      <c r="A27" s="160"/>
      <c r="B27" s="183"/>
      <c r="C27" s="160"/>
      <c r="D27" s="160"/>
      <c r="E27" s="160"/>
    </row>
    <row r="28" spans="1:5">
      <c r="A28" s="160"/>
      <c r="B28" s="183"/>
      <c r="C28" s="160"/>
      <c r="D28" s="160"/>
      <c r="E28" s="160"/>
    </row>
    <row r="29" spans="1:5">
      <c r="A29" s="160"/>
      <c r="B29" s="183"/>
      <c r="C29" s="160"/>
      <c r="D29" s="160"/>
      <c r="E29" s="160"/>
    </row>
    <row r="30" spans="1:5">
      <c r="A30" s="160"/>
      <c r="B30" s="183"/>
      <c r="C30" s="160"/>
      <c r="D30" s="160"/>
      <c r="E30" s="160"/>
    </row>
    <row r="31" spans="1:5">
      <c r="A31" s="160"/>
      <c r="B31" s="183"/>
      <c r="C31" s="160"/>
      <c r="D31" s="160"/>
      <c r="E31" s="160"/>
    </row>
    <row r="32" spans="1:5">
      <c r="A32" s="160"/>
      <c r="B32" s="183"/>
      <c r="C32" s="160"/>
      <c r="D32" s="160"/>
      <c r="E32" s="160"/>
    </row>
  </sheetData>
  <mergeCells count="7">
    <mergeCell ref="A1:E1"/>
    <mergeCell ref="A2:E2"/>
    <mergeCell ref="A3:E3"/>
    <mergeCell ref="A5:E5"/>
    <mergeCell ref="A6:E6"/>
    <mergeCell ref="A7:E7"/>
    <mergeCell ref="A23:D23"/>
  </mergeCells>
  <printOptions horizontalCentered="1"/>
  <pageMargins left="0.0393700787401575" right="0.0393700787401575" top="0.748031496062992" bottom="0.748031496062992" header="0.31496062992126" footer="0.31496062992126"/>
  <pageSetup paperSize="9" scale="92" orientation="portrait" horizontalDpi="300" verticalDpi="300"/>
  <headerFooter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  <pageSetUpPr fitToPage="1"/>
  </sheetPr>
  <dimension ref="B1:L56"/>
  <sheetViews>
    <sheetView view="pageBreakPreview" zoomScaleNormal="100" workbookViewId="0">
      <selection activeCell="D57" sqref="D57"/>
    </sheetView>
  </sheetViews>
  <sheetFormatPr defaultColWidth="9.13636363636364" defaultRowHeight="15.5"/>
  <cols>
    <col min="1" max="1" width="9.13636363636364" style="154"/>
    <col min="2" max="2" width="58.7090909090909" style="154" customWidth="1"/>
    <col min="3" max="3" width="9.42727272727273" style="155" customWidth="1"/>
    <col min="4" max="4" width="5.70909090909091" style="154" customWidth="1"/>
    <col min="5" max="5" width="16.1363636363636" style="154" customWidth="1"/>
    <col min="6" max="6" width="20.7090909090909" style="154" customWidth="1"/>
    <col min="7" max="7" width="9.13636363636364" style="154"/>
    <col min="8" max="8" width="3" style="154" customWidth="1"/>
    <col min="9" max="10" width="12.8545454545455" style="155" customWidth="1"/>
    <col min="11" max="11" width="5.28181818181818" style="154" customWidth="1"/>
    <col min="12" max="12" width="15.2818181818182" style="154" customWidth="1"/>
    <col min="13" max="13" width="15" style="154" customWidth="1"/>
    <col min="14" max="16384" width="9.13636363636364" style="154"/>
  </cols>
  <sheetData>
    <row r="1" ht="15" customHeight="1" spans="2:6">
      <c r="B1" s="156" t="s">
        <v>302</v>
      </c>
      <c r="C1" s="156"/>
      <c r="D1" s="156"/>
      <c r="E1" s="156"/>
      <c r="F1" s="156"/>
    </row>
    <row r="2" spans="2:6">
      <c r="B2" s="157" t="s">
        <v>269</v>
      </c>
      <c r="C2" s="157"/>
      <c r="D2" s="157"/>
      <c r="E2" s="157"/>
      <c r="F2" s="157"/>
    </row>
    <row r="3" spans="2:6">
      <c r="B3" s="156" t="s">
        <v>303</v>
      </c>
      <c r="C3" s="156"/>
      <c r="D3" s="156"/>
      <c r="E3" s="156"/>
      <c r="F3" s="156"/>
    </row>
    <row r="4" ht="7.5" customHeight="1" spans="2:6">
      <c r="B4" s="158"/>
      <c r="C4" s="159"/>
      <c r="D4" s="160"/>
      <c r="E4" s="160"/>
      <c r="F4" s="160"/>
    </row>
    <row r="5" ht="7.5" customHeight="1" spans="2:6">
      <c r="B5" s="156"/>
      <c r="C5" s="156"/>
      <c r="D5" s="156"/>
      <c r="E5" s="156"/>
      <c r="F5" s="156"/>
    </row>
    <row r="6" spans="2:6">
      <c r="B6" s="157" t="s">
        <v>620</v>
      </c>
      <c r="C6" s="157"/>
      <c r="D6" s="157"/>
      <c r="E6" s="157"/>
      <c r="F6" s="157"/>
    </row>
    <row r="7" spans="2:6">
      <c r="B7" s="156" t="s">
        <v>305</v>
      </c>
      <c r="C7" s="156"/>
      <c r="D7" s="156"/>
      <c r="E7" s="156"/>
      <c r="F7" s="156"/>
    </row>
    <row r="8" spans="2:6">
      <c r="B8" s="158"/>
      <c r="C8" s="161"/>
      <c r="D8" s="160"/>
      <c r="E8" s="160"/>
      <c r="F8" s="160"/>
    </row>
    <row r="9" s="153" customFormat="1" spans="2:11">
      <c r="B9" s="162" t="s">
        <v>306</v>
      </c>
      <c r="C9" s="163" t="s">
        <v>307</v>
      </c>
      <c r="D9" s="162" t="s">
        <v>308</v>
      </c>
      <c r="E9" s="164" t="s">
        <v>322</v>
      </c>
      <c r="F9" s="164" t="s">
        <v>169</v>
      </c>
      <c r="K9" s="153" t="s">
        <v>509</v>
      </c>
    </row>
    <row r="10" s="153" customFormat="1" spans="2:12">
      <c r="B10" s="202" t="s">
        <v>510</v>
      </c>
      <c r="C10" s="172">
        <v>4</v>
      </c>
      <c r="D10" s="172" t="s">
        <v>319</v>
      </c>
      <c r="E10" s="173">
        <v>3000</v>
      </c>
      <c r="F10" s="203">
        <f t="shared" ref="F10:F46" si="0">E10*C10</f>
        <v>12000</v>
      </c>
      <c r="H10" s="172">
        <v>4</v>
      </c>
      <c r="I10" s="173">
        <v>3000</v>
      </c>
      <c r="J10" s="208">
        <f>I10*H10</f>
        <v>12000</v>
      </c>
      <c r="K10" s="153">
        <f t="shared" ref="K10:K46" si="1">H10*6</f>
        <v>24</v>
      </c>
      <c r="L10" s="184">
        <f t="shared" ref="L10:L46" si="2">K10*I10</f>
        <v>72000</v>
      </c>
    </row>
    <row r="11" s="153" customFormat="1" spans="2:12">
      <c r="B11" s="202" t="s">
        <v>511</v>
      </c>
      <c r="C11" s="172">
        <v>6</v>
      </c>
      <c r="D11" s="172" t="s">
        <v>319</v>
      </c>
      <c r="E11" s="173">
        <v>1000</v>
      </c>
      <c r="F11" s="203">
        <f t="shared" si="0"/>
        <v>6000</v>
      </c>
      <c r="H11" s="172">
        <v>6</v>
      </c>
      <c r="I11" s="173">
        <v>1000</v>
      </c>
      <c r="J11" s="208">
        <f t="shared" ref="J11:J46" si="3">I11*H11</f>
        <v>6000</v>
      </c>
      <c r="K11" s="153">
        <f t="shared" si="1"/>
        <v>36</v>
      </c>
      <c r="L11" s="184">
        <f t="shared" si="2"/>
        <v>36000</v>
      </c>
    </row>
    <row r="12" s="153" customFormat="1" spans="2:12">
      <c r="B12" s="202" t="s">
        <v>512</v>
      </c>
      <c r="C12" s="172">
        <v>2</v>
      </c>
      <c r="D12" s="172" t="s">
        <v>513</v>
      </c>
      <c r="E12" s="173">
        <v>11499</v>
      </c>
      <c r="F12" s="203">
        <f t="shared" si="0"/>
        <v>22998</v>
      </c>
      <c r="H12" s="172">
        <v>2</v>
      </c>
      <c r="I12" s="173">
        <v>11499</v>
      </c>
      <c r="J12" s="208">
        <f t="shared" si="3"/>
        <v>22998</v>
      </c>
      <c r="K12" s="153">
        <f t="shared" si="1"/>
        <v>12</v>
      </c>
      <c r="L12" s="184">
        <f t="shared" si="2"/>
        <v>137988</v>
      </c>
    </row>
    <row r="13" s="153" customFormat="1" spans="2:12">
      <c r="B13" s="202" t="s">
        <v>514</v>
      </c>
      <c r="C13" s="172">
        <v>4</v>
      </c>
      <c r="D13" s="172" t="s">
        <v>319</v>
      </c>
      <c r="E13" s="173">
        <v>1500</v>
      </c>
      <c r="F13" s="203">
        <f t="shared" si="0"/>
        <v>6000</v>
      </c>
      <c r="H13" s="172">
        <v>4</v>
      </c>
      <c r="I13" s="173">
        <v>1500</v>
      </c>
      <c r="J13" s="208">
        <f t="shared" si="3"/>
        <v>6000</v>
      </c>
      <c r="K13" s="153">
        <f t="shared" si="1"/>
        <v>24</v>
      </c>
      <c r="L13" s="184">
        <f t="shared" si="2"/>
        <v>36000</v>
      </c>
    </row>
    <row r="14" s="153" customFormat="1" spans="2:12">
      <c r="B14" s="202" t="s">
        <v>515</v>
      </c>
      <c r="C14" s="172">
        <v>4</v>
      </c>
      <c r="D14" s="172" t="s">
        <v>319</v>
      </c>
      <c r="E14" s="173">
        <v>2600</v>
      </c>
      <c r="F14" s="203">
        <f t="shared" si="0"/>
        <v>10400</v>
      </c>
      <c r="H14" s="172">
        <v>4</v>
      </c>
      <c r="I14" s="173">
        <v>2600</v>
      </c>
      <c r="J14" s="208">
        <f t="shared" si="3"/>
        <v>10400</v>
      </c>
      <c r="K14" s="153">
        <f t="shared" si="1"/>
        <v>24</v>
      </c>
      <c r="L14" s="184">
        <f t="shared" si="2"/>
        <v>62400</v>
      </c>
    </row>
    <row r="15" s="153" customFormat="1" spans="2:12">
      <c r="B15" s="202" t="s">
        <v>516</v>
      </c>
      <c r="C15" s="172">
        <v>2</v>
      </c>
      <c r="D15" s="172" t="s">
        <v>319</v>
      </c>
      <c r="E15" s="173">
        <v>2880</v>
      </c>
      <c r="F15" s="203">
        <f t="shared" si="0"/>
        <v>5760</v>
      </c>
      <c r="H15" s="172">
        <v>2</v>
      </c>
      <c r="I15" s="173">
        <v>2880</v>
      </c>
      <c r="J15" s="208">
        <f t="shared" si="3"/>
        <v>5760</v>
      </c>
      <c r="K15" s="153">
        <f t="shared" si="1"/>
        <v>12</v>
      </c>
      <c r="L15" s="184">
        <f t="shared" si="2"/>
        <v>34560</v>
      </c>
    </row>
    <row r="16" s="153" customFormat="1" spans="2:12">
      <c r="B16" s="202" t="s">
        <v>517</v>
      </c>
      <c r="C16" s="172">
        <v>2</v>
      </c>
      <c r="D16" s="172" t="s">
        <v>319</v>
      </c>
      <c r="E16" s="173">
        <v>2995</v>
      </c>
      <c r="F16" s="203">
        <f t="shared" si="0"/>
        <v>5990</v>
      </c>
      <c r="H16" s="172">
        <v>2</v>
      </c>
      <c r="I16" s="173">
        <v>2995</v>
      </c>
      <c r="J16" s="208">
        <f t="shared" si="3"/>
        <v>5990</v>
      </c>
      <c r="K16" s="153">
        <f t="shared" si="1"/>
        <v>12</v>
      </c>
      <c r="L16" s="184">
        <f t="shared" si="2"/>
        <v>35940</v>
      </c>
    </row>
    <row r="17" s="153" customFormat="1" spans="2:12">
      <c r="B17" s="202" t="s">
        <v>518</v>
      </c>
      <c r="C17" s="172">
        <v>4</v>
      </c>
      <c r="D17" s="172" t="s">
        <v>319</v>
      </c>
      <c r="E17" s="173">
        <v>600</v>
      </c>
      <c r="F17" s="203">
        <f t="shared" si="0"/>
        <v>2400</v>
      </c>
      <c r="H17" s="172">
        <v>4</v>
      </c>
      <c r="I17" s="173">
        <v>600</v>
      </c>
      <c r="J17" s="208">
        <f t="shared" si="3"/>
        <v>2400</v>
      </c>
      <c r="K17" s="153">
        <f t="shared" si="1"/>
        <v>24</v>
      </c>
      <c r="L17" s="184">
        <f t="shared" si="2"/>
        <v>14400</v>
      </c>
    </row>
    <row r="18" s="153" customFormat="1" spans="2:12">
      <c r="B18" s="204" t="s">
        <v>519</v>
      </c>
      <c r="C18" s="172">
        <v>4</v>
      </c>
      <c r="D18" s="172" t="s">
        <v>513</v>
      </c>
      <c r="E18" s="173">
        <v>6000</v>
      </c>
      <c r="F18" s="203">
        <f t="shared" si="0"/>
        <v>24000</v>
      </c>
      <c r="H18" s="172">
        <v>4</v>
      </c>
      <c r="I18" s="173">
        <v>6000</v>
      </c>
      <c r="J18" s="208">
        <f t="shared" si="3"/>
        <v>24000</v>
      </c>
      <c r="K18" s="153">
        <f t="shared" si="1"/>
        <v>24</v>
      </c>
      <c r="L18" s="184">
        <f t="shared" si="2"/>
        <v>144000</v>
      </c>
    </row>
    <row r="19" s="153" customFormat="1" spans="2:12">
      <c r="B19" s="204" t="s">
        <v>520</v>
      </c>
      <c r="C19" s="172">
        <v>4</v>
      </c>
      <c r="D19" s="172" t="s">
        <v>319</v>
      </c>
      <c r="E19" s="173">
        <v>2505</v>
      </c>
      <c r="F19" s="203">
        <f t="shared" si="0"/>
        <v>10020</v>
      </c>
      <c r="H19" s="172">
        <v>4</v>
      </c>
      <c r="I19" s="173">
        <v>2505</v>
      </c>
      <c r="J19" s="208">
        <f t="shared" si="3"/>
        <v>10020</v>
      </c>
      <c r="K19" s="153">
        <f t="shared" si="1"/>
        <v>24</v>
      </c>
      <c r="L19" s="184">
        <f t="shared" si="2"/>
        <v>60120</v>
      </c>
    </row>
    <row r="20" s="153" customFormat="1" spans="2:12">
      <c r="B20" s="204" t="s">
        <v>521</v>
      </c>
      <c r="C20" s="172">
        <v>4</v>
      </c>
      <c r="D20" s="172" t="s">
        <v>319</v>
      </c>
      <c r="E20" s="173">
        <v>1025</v>
      </c>
      <c r="F20" s="203">
        <f t="shared" si="0"/>
        <v>4100</v>
      </c>
      <c r="H20" s="172">
        <v>4</v>
      </c>
      <c r="I20" s="173">
        <v>1025</v>
      </c>
      <c r="J20" s="208">
        <f t="shared" si="3"/>
        <v>4100</v>
      </c>
      <c r="K20" s="153">
        <f t="shared" si="1"/>
        <v>24</v>
      </c>
      <c r="L20" s="184">
        <f t="shared" si="2"/>
        <v>24600</v>
      </c>
    </row>
    <row r="21" s="153" customFormat="1" spans="2:12">
      <c r="B21" s="204" t="s">
        <v>522</v>
      </c>
      <c r="C21" s="172">
        <v>4</v>
      </c>
      <c r="D21" s="172" t="s">
        <v>319</v>
      </c>
      <c r="E21" s="173">
        <v>6000</v>
      </c>
      <c r="F21" s="203">
        <f t="shared" si="0"/>
        <v>24000</v>
      </c>
      <c r="H21" s="172">
        <v>4</v>
      </c>
      <c r="I21" s="173">
        <v>6000</v>
      </c>
      <c r="J21" s="208">
        <f t="shared" si="3"/>
        <v>24000</v>
      </c>
      <c r="K21" s="153">
        <f t="shared" si="1"/>
        <v>24</v>
      </c>
      <c r="L21" s="184">
        <f t="shared" si="2"/>
        <v>144000</v>
      </c>
    </row>
    <row r="22" s="153" customFormat="1" spans="2:12">
      <c r="B22" s="204" t="s">
        <v>523</v>
      </c>
      <c r="C22" s="172">
        <v>4</v>
      </c>
      <c r="D22" s="172" t="s">
        <v>319</v>
      </c>
      <c r="E22" s="173">
        <v>4500</v>
      </c>
      <c r="F22" s="203">
        <f t="shared" si="0"/>
        <v>18000</v>
      </c>
      <c r="H22" s="172">
        <v>4</v>
      </c>
      <c r="I22" s="173">
        <v>4500</v>
      </c>
      <c r="J22" s="208">
        <f t="shared" si="3"/>
        <v>18000</v>
      </c>
      <c r="K22" s="153">
        <f t="shared" si="1"/>
        <v>24</v>
      </c>
      <c r="L22" s="184">
        <f t="shared" si="2"/>
        <v>108000</v>
      </c>
    </row>
    <row r="23" s="153" customFormat="1" spans="2:12">
      <c r="B23" s="205" t="s">
        <v>524</v>
      </c>
      <c r="C23" s="172">
        <v>8</v>
      </c>
      <c r="D23" s="172" t="s">
        <v>319</v>
      </c>
      <c r="E23" s="173">
        <v>500</v>
      </c>
      <c r="F23" s="203">
        <f t="shared" si="0"/>
        <v>4000</v>
      </c>
      <c r="H23" s="172">
        <v>8</v>
      </c>
      <c r="I23" s="173">
        <v>500</v>
      </c>
      <c r="J23" s="208">
        <f t="shared" si="3"/>
        <v>4000</v>
      </c>
      <c r="K23" s="153">
        <f t="shared" si="1"/>
        <v>48</v>
      </c>
      <c r="L23" s="184">
        <f t="shared" si="2"/>
        <v>24000</v>
      </c>
    </row>
    <row r="24" s="153" customFormat="1" spans="2:12">
      <c r="B24" s="205" t="s">
        <v>525</v>
      </c>
      <c r="C24" s="172">
        <v>4</v>
      </c>
      <c r="D24" s="172" t="s">
        <v>319</v>
      </c>
      <c r="E24" s="173">
        <v>2500</v>
      </c>
      <c r="F24" s="203">
        <f t="shared" si="0"/>
        <v>10000</v>
      </c>
      <c r="H24" s="172">
        <v>4</v>
      </c>
      <c r="I24" s="173">
        <v>2500</v>
      </c>
      <c r="J24" s="208">
        <f t="shared" si="3"/>
        <v>10000</v>
      </c>
      <c r="K24" s="153">
        <f t="shared" si="1"/>
        <v>24</v>
      </c>
      <c r="L24" s="184">
        <f t="shared" si="2"/>
        <v>60000</v>
      </c>
    </row>
    <row r="25" s="153" customFormat="1" spans="2:12">
      <c r="B25" s="206" t="s">
        <v>526</v>
      </c>
      <c r="C25" s="172">
        <v>4</v>
      </c>
      <c r="D25" s="172" t="s">
        <v>319</v>
      </c>
      <c r="E25" s="173">
        <v>12000</v>
      </c>
      <c r="F25" s="203">
        <f t="shared" si="0"/>
        <v>48000</v>
      </c>
      <c r="H25" s="172">
        <v>4</v>
      </c>
      <c r="I25" s="173">
        <v>12000</v>
      </c>
      <c r="J25" s="208">
        <f t="shared" si="3"/>
        <v>48000</v>
      </c>
      <c r="K25" s="153">
        <f t="shared" si="1"/>
        <v>24</v>
      </c>
      <c r="L25" s="184">
        <f t="shared" si="2"/>
        <v>288000</v>
      </c>
    </row>
    <row r="26" s="153" customFormat="1" spans="2:12">
      <c r="B26" s="206" t="s">
        <v>527</v>
      </c>
      <c r="C26" s="172">
        <v>4</v>
      </c>
      <c r="D26" s="172" t="s">
        <v>319</v>
      </c>
      <c r="E26" s="173">
        <v>15000</v>
      </c>
      <c r="F26" s="203">
        <f t="shared" si="0"/>
        <v>60000</v>
      </c>
      <c r="H26" s="172">
        <v>4</v>
      </c>
      <c r="I26" s="173">
        <v>15000</v>
      </c>
      <c r="J26" s="208">
        <f t="shared" si="3"/>
        <v>60000</v>
      </c>
      <c r="K26" s="153">
        <f t="shared" si="1"/>
        <v>24</v>
      </c>
      <c r="L26" s="184">
        <f t="shared" si="2"/>
        <v>360000</v>
      </c>
    </row>
    <row r="27" s="153" customFormat="1" spans="2:12">
      <c r="B27" s="207" t="s">
        <v>528</v>
      </c>
      <c r="C27" s="172">
        <v>4</v>
      </c>
      <c r="D27" s="172" t="s">
        <v>319</v>
      </c>
      <c r="E27" s="173">
        <v>3000</v>
      </c>
      <c r="F27" s="203">
        <f t="shared" si="0"/>
        <v>12000</v>
      </c>
      <c r="H27" s="172">
        <v>4</v>
      </c>
      <c r="I27" s="173">
        <v>3000</v>
      </c>
      <c r="J27" s="208">
        <f t="shared" si="3"/>
        <v>12000</v>
      </c>
      <c r="K27" s="153">
        <f t="shared" si="1"/>
        <v>24</v>
      </c>
      <c r="L27" s="184">
        <f t="shared" si="2"/>
        <v>72000</v>
      </c>
    </row>
    <row r="28" s="153" customFormat="1" spans="2:12">
      <c r="B28" s="207" t="s">
        <v>529</v>
      </c>
      <c r="C28" s="172">
        <v>4</v>
      </c>
      <c r="D28" s="172" t="s">
        <v>319</v>
      </c>
      <c r="E28" s="173">
        <v>5500</v>
      </c>
      <c r="F28" s="203">
        <f t="shared" si="0"/>
        <v>22000</v>
      </c>
      <c r="H28" s="172">
        <v>4</v>
      </c>
      <c r="I28" s="173">
        <v>5500</v>
      </c>
      <c r="J28" s="208">
        <f t="shared" si="3"/>
        <v>22000</v>
      </c>
      <c r="K28" s="153">
        <f t="shared" si="1"/>
        <v>24</v>
      </c>
      <c r="L28" s="184">
        <f t="shared" si="2"/>
        <v>132000</v>
      </c>
    </row>
    <row r="29" s="153" customFormat="1" spans="2:12">
      <c r="B29" s="207" t="s">
        <v>530</v>
      </c>
      <c r="C29" s="172">
        <v>4</v>
      </c>
      <c r="D29" s="172" t="s">
        <v>319</v>
      </c>
      <c r="E29" s="173">
        <v>3000</v>
      </c>
      <c r="F29" s="203">
        <f t="shared" si="0"/>
        <v>12000</v>
      </c>
      <c r="H29" s="172">
        <v>4</v>
      </c>
      <c r="I29" s="173">
        <v>3000</v>
      </c>
      <c r="J29" s="208">
        <f t="shared" si="3"/>
        <v>12000</v>
      </c>
      <c r="K29" s="153">
        <f t="shared" si="1"/>
        <v>24</v>
      </c>
      <c r="L29" s="184">
        <f t="shared" si="2"/>
        <v>72000</v>
      </c>
    </row>
    <row r="30" s="153" customFormat="1" spans="2:12">
      <c r="B30" s="207" t="s">
        <v>531</v>
      </c>
      <c r="C30" s="172">
        <v>4</v>
      </c>
      <c r="D30" s="172" t="s">
        <v>319</v>
      </c>
      <c r="E30" s="173">
        <v>2500</v>
      </c>
      <c r="F30" s="203">
        <f t="shared" si="0"/>
        <v>10000</v>
      </c>
      <c r="H30" s="172">
        <v>4</v>
      </c>
      <c r="I30" s="173">
        <v>2500</v>
      </c>
      <c r="J30" s="208">
        <f t="shared" si="3"/>
        <v>10000</v>
      </c>
      <c r="K30" s="153">
        <f t="shared" si="1"/>
        <v>24</v>
      </c>
      <c r="L30" s="184">
        <f t="shared" si="2"/>
        <v>60000</v>
      </c>
    </row>
    <row r="31" s="153" customFormat="1" spans="2:12">
      <c r="B31" s="207" t="s">
        <v>532</v>
      </c>
      <c r="C31" s="172">
        <v>4</v>
      </c>
      <c r="D31" s="172" t="s">
        <v>319</v>
      </c>
      <c r="E31" s="173">
        <v>4000</v>
      </c>
      <c r="F31" s="203">
        <f t="shared" si="0"/>
        <v>16000</v>
      </c>
      <c r="H31" s="172">
        <v>4</v>
      </c>
      <c r="I31" s="173">
        <v>4000</v>
      </c>
      <c r="J31" s="208">
        <f t="shared" si="3"/>
        <v>16000</v>
      </c>
      <c r="K31" s="153">
        <f t="shared" si="1"/>
        <v>24</v>
      </c>
      <c r="L31" s="184">
        <f t="shared" si="2"/>
        <v>96000</v>
      </c>
    </row>
    <row r="32" s="153" customFormat="1" spans="2:12">
      <c r="B32" s="204" t="s">
        <v>533</v>
      </c>
      <c r="C32" s="172">
        <v>24</v>
      </c>
      <c r="D32" s="172" t="s">
        <v>319</v>
      </c>
      <c r="E32" s="173">
        <v>1000</v>
      </c>
      <c r="F32" s="203">
        <f t="shared" si="0"/>
        <v>24000</v>
      </c>
      <c r="H32" s="172">
        <v>24</v>
      </c>
      <c r="I32" s="173">
        <v>1000</v>
      </c>
      <c r="J32" s="208">
        <f t="shared" si="3"/>
        <v>24000</v>
      </c>
      <c r="K32" s="153">
        <f t="shared" si="1"/>
        <v>144</v>
      </c>
      <c r="L32" s="184">
        <f t="shared" si="2"/>
        <v>144000</v>
      </c>
    </row>
    <row r="33" s="153" customFormat="1" spans="2:12">
      <c r="B33" s="204" t="s">
        <v>534</v>
      </c>
      <c r="C33" s="172">
        <v>2</v>
      </c>
      <c r="D33" s="172" t="s">
        <v>319</v>
      </c>
      <c r="E33" s="173">
        <v>12000</v>
      </c>
      <c r="F33" s="203">
        <f t="shared" si="0"/>
        <v>24000</v>
      </c>
      <c r="H33" s="172">
        <v>2</v>
      </c>
      <c r="I33" s="173">
        <v>12000</v>
      </c>
      <c r="J33" s="208">
        <f t="shared" si="3"/>
        <v>24000</v>
      </c>
      <c r="K33" s="153">
        <f t="shared" si="1"/>
        <v>12</v>
      </c>
      <c r="L33" s="184">
        <f t="shared" si="2"/>
        <v>144000</v>
      </c>
    </row>
    <row r="34" s="153" customFormat="1" spans="2:12">
      <c r="B34" s="204" t="s">
        <v>535</v>
      </c>
      <c r="C34" s="172">
        <v>6</v>
      </c>
      <c r="D34" s="172" t="s">
        <v>319</v>
      </c>
      <c r="E34" s="173">
        <v>1500</v>
      </c>
      <c r="F34" s="203">
        <f t="shared" si="0"/>
        <v>9000</v>
      </c>
      <c r="H34" s="172">
        <v>6</v>
      </c>
      <c r="I34" s="173">
        <v>1500</v>
      </c>
      <c r="J34" s="208">
        <f t="shared" si="3"/>
        <v>9000</v>
      </c>
      <c r="K34" s="153">
        <f t="shared" si="1"/>
        <v>36</v>
      </c>
      <c r="L34" s="184">
        <f t="shared" si="2"/>
        <v>54000</v>
      </c>
    </row>
    <row r="35" s="153" customFormat="1" spans="2:12">
      <c r="B35" s="204" t="s">
        <v>536</v>
      </c>
      <c r="C35" s="172">
        <v>2</v>
      </c>
      <c r="D35" s="172" t="s">
        <v>513</v>
      </c>
      <c r="E35" s="173">
        <v>20000</v>
      </c>
      <c r="F35" s="203">
        <f t="shared" si="0"/>
        <v>40000</v>
      </c>
      <c r="H35" s="172">
        <v>2</v>
      </c>
      <c r="I35" s="173">
        <v>20000</v>
      </c>
      <c r="J35" s="208">
        <f t="shared" si="3"/>
        <v>40000</v>
      </c>
      <c r="K35" s="153">
        <f t="shared" si="1"/>
        <v>12</v>
      </c>
      <c r="L35" s="184">
        <f t="shared" si="2"/>
        <v>240000</v>
      </c>
    </row>
    <row r="36" s="153" customFormat="1" spans="2:12">
      <c r="B36" s="204" t="s">
        <v>537</v>
      </c>
      <c r="C36" s="172">
        <v>2</v>
      </c>
      <c r="D36" s="172" t="s">
        <v>513</v>
      </c>
      <c r="E36" s="173">
        <v>25000</v>
      </c>
      <c r="F36" s="203">
        <f t="shared" si="0"/>
        <v>50000</v>
      </c>
      <c r="H36" s="172">
        <v>2</v>
      </c>
      <c r="I36" s="173">
        <v>25000</v>
      </c>
      <c r="J36" s="208">
        <f t="shared" si="3"/>
        <v>50000</v>
      </c>
      <c r="K36" s="153">
        <f t="shared" si="1"/>
        <v>12</v>
      </c>
      <c r="L36" s="184">
        <f t="shared" si="2"/>
        <v>300000</v>
      </c>
    </row>
    <row r="37" s="153" customFormat="1" spans="2:12">
      <c r="B37" s="204" t="s">
        <v>538</v>
      </c>
      <c r="C37" s="172">
        <v>2</v>
      </c>
      <c r="D37" s="172" t="s">
        <v>513</v>
      </c>
      <c r="E37" s="173">
        <v>10000</v>
      </c>
      <c r="F37" s="203">
        <f t="shared" si="0"/>
        <v>20000</v>
      </c>
      <c r="H37" s="172">
        <v>2</v>
      </c>
      <c r="I37" s="173">
        <v>10000</v>
      </c>
      <c r="J37" s="208">
        <f t="shared" si="3"/>
        <v>20000</v>
      </c>
      <c r="K37" s="153">
        <f t="shared" si="1"/>
        <v>12</v>
      </c>
      <c r="L37" s="184">
        <f t="shared" si="2"/>
        <v>120000</v>
      </c>
    </row>
    <row r="38" s="153" customFormat="1" spans="2:12">
      <c r="B38" s="204" t="s">
        <v>539</v>
      </c>
      <c r="C38" s="172">
        <v>2</v>
      </c>
      <c r="D38" s="172" t="s">
        <v>513</v>
      </c>
      <c r="E38" s="173">
        <v>10000</v>
      </c>
      <c r="F38" s="203">
        <f t="shared" si="0"/>
        <v>20000</v>
      </c>
      <c r="H38" s="172">
        <v>2</v>
      </c>
      <c r="I38" s="173">
        <v>10000</v>
      </c>
      <c r="J38" s="208">
        <f t="shared" si="3"/>
        <v>20000</v>
      </c>
      <c r="K38" s="153">
        <f t="shared" si="1"/>
        <v>12</v>
      </c>
      <c r="L38" s="184">
        <f t="shared" si="2"/>
        <v>120000</v>
      </c>
    </row>
    <row r="39" s="153" customFormat="1" spans="2:12">
      <c r="B39" s="204" t="s">
        <v>540</v>
      </c>
      <c r="C39" s="172">
        <v>18</v>
      </c>
      <c r="D39" s="172" t="s">
        <v>319</v>
      </c>
      <c r="E39" s="173">
        <v>4000</v>
      </c>
      <c r="F39" s="203">
        <f t="shared" si="0"/>
        <v>72000</v>
      </c>
      <c r="H39" s="172">
        <v>18</v>
      </c>
      <c r="I39" s="173">
        <v>4000</v>
      </c>
      <c r="J39" s="208">
        <f t="shared" si="3"/>
        <v>72000</v>
      </c>
      <c r="K39" s="153">
        <f t="shared" si="1"/>
        <v>108</v>
      </c>
      <c r="L39" s="184">
        <f t="shared" si="2"/>
        <v>432000</v>
      </c>
    </row>
    <row r="40" s="153" customFormat="1" spans="2:12">
      <c r="B40" s="204" t="s">
        <v>541</v>
      </c>
      <c r="C40" s="172">
        <v>18</v>
      </c>
      <c r="D40" s="172" t="s">
        <v>319</v>
      </c>
      <c r="E40" s="173">
        <v>1500</v>
      </c>
      <c r="F40" s="203">
        <f t="shared" si="0"/>
        <v>27000</v>
      </c>
      <c r="H40" s="172">
        <v>18</v>
      </c>
      <c r="I40" s="173">
        <v>1500</v>
      </c>
      <c r="J40" s="208">
        <f t="shared" si="3"/>
        <v>27000</v>
      </c>
      <c r="K40" s="153">
        <f t="shared" si="1"/>
        <v>108</v>
      </c>
      <c r="L40" s="184">
        <f t="shared" si="2"/>
        <v>162000</v>
      </c>
    </row>
    <row r="41" s="153" customFormat="1" spans="2:12">
      <c r="B41" s="204" t="s">
        <v>542</v>
      </c>
      <c r="C41" s="172">
        <v>18</v>
      </c>
      <c r="D41" s="172" t="s">
        <v>543</v>
      </c>
      <c r="E41" s="173">
        <v>100</v>
      </c>
      <c r="F41" s="203">
        <f t="shared" si="0"/>
        <v>1800</v>
      </c>
      <c r="H41" s="172">
        <v>18</v>
      </c>
      <c r="I41" s="173">
        <v>100</v>
      </c>
      <c r="J41" s="208">
        <f t="shared" si="3"/>
        <v>1800</v>
      </c>
      <c r="K41" s="153">
        <f t="shared" si="1"/>
        <v>108</v>
      </c>
      <c r="L41" s="184">
        <f t="shared" si="2"/>
        <v>10800</v>
      </c>
    </row>
    <row r="42" s="153" customFormat="1" spans="2:12">
      <c r="B42" s="204" t="s">
        <v>544</v>
      </c>
      <c r="C42" s="172">
        <v>18</v>
      </c>
      <c r="D42" s="172" t="s">
        <v>543</v>
      </c>
      <c r="E42" s="173">
        <v>1500</v>
      </c>
      <c r="F42" s="203">
        <f t="shared" si="0"/>
        <v>27000</v>
      </c>
      <c r="H42" s="172">
        <v>18</v>
      </c>
      <c r="I42" s="173">
        <v>1500</v>
      </c>
      <c r="J42" s="208">
        <f t="shared" si="3"/>
        <v>27000</v>
      </c>
      <c r="K42" s="153">
        <f t="shared" si="1"/>
        <v>108</v>
      </c>
      <c r="L42" s="184">
        <f t="shared" si="2"/>
        <v>162000</v>
      </c>
    </row>
    <row r="43" s="153" customFormat="1" spans="2:12">
      <c r="B43" s="204" t="s">
        <v>545</v>
      </c>
      <c r="C43" s="172">
        <v>18</v>
      </c>
      <c r="D43" s="172" t="s">
        <v>319</v>
      </c>
      <c r="E43" s="173">
        <v>1000</v>
      </c>
      <c r="F43" s="203">
        <f t="shared" si="0"/>
        <v>18000</v>
      </c>
      <c r="H43" s="172">
        <v>18</v>
      </c>
      <c r="I43" s="173">
        <v>1000</v>
      </c>
      <c r="J43" s="208">
        <f t="shared" si="3"/>
        <v>18000</v>
      </c>
      <c r="K43" s="153">
        <f t="shared" si="1"/>
        <v>108</v>
      </c>
      <c r="L43" s="184">
        <f t="shared" si="2"/>
        <v>108000</v>
      </c>
    </row>
    <row r="44" s="153" customFormat="1" spans="2:12">
      <c r="B44" s="204" t="s">
        <v>546</v>
      </c>
      <c r="C44" s="172">
        <v>18</v>
      </c>
      <c r="D44" s="172" t="s">
        <v>543</v>
      </c>
      <c r="E44" s="173">
        <v>1500</v>
      </c>
      <c r="F44" s="203">
        <f t="shared" si="0"/>
        <v>27000</v>
      </c>
      <c r="H44" s="172">
        <v>18</v>
      </c>
      <c r="I44" s="173">
        <v>1500</v>
      </c>
      <c r="J44" s="208">
        <f t="shared" si="3"/>
        <v>27000</v>
      </c>
      <c r="K44" s="153">
        <f t="shared" si="1"/>
        <v>108</v>
      </c>
      <c r="L44" s="184">
        <f t="shared" si="2"/>
        <v>162000</v>
      </c>
    </row>
    <row r="45" s="153" customFormat="1" spans="2:12">
      <c r="B45" s="204" t="s">
        <v>547</v>
      </c>
      <c r="C45" s="172">
        <v>18</v>
      </c>
      <c r="D45" s="172" t="s">
        <v>319</v>
      </c>
      <c r="E45" s="173">
        <v>1500</v>
      </c>
      <c r="F45" s="203">
        <f t="shared" si="0"/>
        <v>27000</v>
      </c>
      <c r="H45" s="172">
        <v>18</v>
      </c>
      <c r="I45" s="173">
        <v>1500</v>
      </c>
      <c r="J45" s="208">
        <f t="shared" si="3"/>
        <v>27000</v>
      </c>
      <c r="K45" s="153">
        <f t="shared" si="1"/>
        <v>108</v>
      </c>
      <c r="L45" s="184">
        <f t="shared" si="2"/>
        <v>162000</v>
      </c>
    </row>
    <row r="46" s="153" customFormat="1" ht="15.75" customHeight="1" spans="2:12">
      <c r="B46" s="205" t="s">
        <v>548</v>
      </c>
      <c r="C46" s="172">
        <v>18</v>
      </c>
      <c r="D46" s="172" t="s">
        <v>319</v>
      </c>
      <c r="E46" s="173">
        <v>400</v>
      </c>
      <c r="F46" s="203">
        <f t="shared" si="0"/>
        <v>7200</v>
      </c>
      <c r="H46" s="172">
        <v>18</v>
      </c>
      <c r="I46" s="173">
        <v>400</v>
      </c>
      <c r="J46" s="208">
        <f t="shared" si="3"/>
        <v>7200</v>
      </c>
      <c r="K46" s="153">
        <f t="shared" si="1"/>
        <v>108</v>
      </c>
      <c r="L46" s="184">
        <f t="shared" si="2"/>
        <v>43200</v>
      </c>
    </row>
    <row r="47" spans="2:10">
      <c r="B47" s="181" t="s">
        <v>248</v>
      </c>
      <c r="C47" s="181"/>
      <c r="D47" s="181"/>
      <c r="E47" s="181"/>
      <c r="F47" s="182">
        <f>SUM(F10:F46)</f>
        <v>739668</v>
      </c>
      <c r="J47" s="155">
        <f>SUM(J10:J46)</f>
        <v>739668</v>
      </c>
    </row>
    <row r="48" spans="2:6">
      <c r="B48" s="160"/>
      <c r="C48" s="183"/>
      <c r="D48" s="160"/>
      <c r="E48" s="160"/>
      <c r="F48" s="160"/>
    </row>
    <row r="49" spans="2:6">
      <c r="B49" s="160"/>
      <c r="C49" s="183"/>
      <c r="D49" s="160"/>
      <c r="E49" s="160"/>
      <c r="F49" s="160"/>
    </row>
    <row r="50" spans="2:6">
      <c r="B50" s="160"/>
      <c r="C50" s="183"/>
      <c r="D50" s="160"/>
      <c r="E50" s="160"/>
      <c r="F50" s="160"/>
    </row>
    <row r="51" spans="2:6">
      <c r="B51" s="160"/>
      <c r="C51" s="183"/>
      <c r="D51" s="160"/>
      <c r="E51" s="160"/>
      <c r="F51" s="160"/>
    </row>
    <row r="52" spans="2:6">
      <c r="B52" s="160"/>
      <c r="C52" s="183"/>
      <c r="D52" s="160"/>
      <c r="E52" s="160"/>
      <c r="F52" s="160"/>
    </row>
    <row r="53" spans="2:6">
      <c r="B53" s="160"/>
      <c r="C53" s="183"/>
      <c r="D53" s="160"/>
      <c r="E53" s="160"/>
      <c r="F53" s="160"/>
    </row>
    <row r="54" spans="2:6">
      <c r="B54" s="160"/>
      <c r="C54" s="183"/>
      <c r="D54" s="160"/>
      <c r="E54" s="160"/>
      <c r="F54" s="160"/>
    </row>
    <row r="55" spans="2:6">
      <c r="B55" s="160"/>
      <c r="C55" s="183"/>
      <c r="D55" s="160"/>
      <c r="E55" s="160"/>
      <c r="F55" s="160"/>
    </row>
    <row r="56" spans="2:6">
      <c r="B56" s="160"/>
      <c r="C56" s="183"/>
      <c r="D56" s="160"/>
      <c r="E56" s="160"/>
      <c r="F56" s="160"/>
    </row>
  </sheetData>
  <mergeCells count="7">
    <mergeCell ref="B1:F1"/>
    <mergeCell ref="B2:F2"/>
    <mergeCell ref="B3:F3"/>
    <mergeCell ref="B5:F5"/>
    <mergeCell ref="B6:F6"/>
    <mergeCell ref="B7:F7"/>
    <mergeCell ref="B47:E47"/>
  </mergeCells>
  <printOptions horizontalCentered="1"/>
  <pageMargins left="0.0393700787401575" right="0.0393700787401575" top="0.748031496062992" bottom="0.748031496062992" header="0.31496062992126" footer="0.31496062992126"/>
  <pageSetup paperSize="9" scale="92" fitToHeight="0" orientation="portrait" horizontalDpi="300" verticalDpi="300"/>
  <headerFooter/>
  <rowBreaks count="1" manualBreakCount="1">
    <brk id="53" max="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  <pageSetUpPr fitToPage="1"/>
  </sheetPr>
  <dimension ref="B1:L56"/>
  <sheetViews>
    <sheetView view="pageBreakPreview" zoomScaleNormal="100" workbookViewId="0">
      <selection activeCell="C76" sqref="C76"/>
    </sheetView>
  </sheetViews>
  <sheetFormatPr defaultColWidth="9.13636363636364" defaultRowHeight="15.5"/>
  <cols>
    <col min="1" max="1" width="9.13636363636364" style="154"/>
    <col min="2" max="2" width="58.7090909090909" style="154" customWidth="1"/>
    <col min="3" max="3" width="9.42727272727273" style="155" customWidth="1"/>
    <col min="4" max="4" width="5.70909090909091" style="154" customWidth="1"/>
    <col min="5" max="5" width="16.1363636363636" style="154" customWidth="1"/>
    <col min="6" max="6" width="20.7090909090909" style="154" customWidth="1"/>
    <col min="7" max="7" width="9.13636363636364" style="154"/>
    <col min="8" max="8" width="3" style="154" customWidth="1"/>
    <col min="9" max="10" width="12.8545454545455" style="155" customWidth="1"/>
    <col min="11" max="11" width="5.28181818181818" style="154" customWidth="1"/>
    <col min="12" max="12" width="15.2818181818182" style="154" customWidth="1"/>
    <col min="13" max="13" width="15" style="154" customWidth="1"/>
    <col min="14" max="16384" width="9.13636363636364" style="154"/>
  </cols>
  <sheetData>
    <row r="1" ht="15" customHeight="1" spans="2:6">
      <c r="B1" s="156" t="s">
        <v>302</v>
      </c>
      <c r="C1" s="156"/>
      <c r="D1" s="156"/>
      <c r="E1" s="156"/>
      <c r="F1" s="156"/>
    </row>
    <row r="2" spans="2:6">
      <c r="B2" s="157" t="s">
        <v>269</v>
      </c>
      <c r="C2" s="157"/>
      <c r="D2" s="157"/>
      <c r="E2" s="157"/>
      <c r="F2" s="157"/>
    </row>
    <row r="3" spans="2:6">
      <c r="B3" s="156" t="s">
        <v>303</v>
      </c>
      <c r="C3" s="156"/>
      <c r="D3" s="156"/>
      <c r="E3" s="156"/>
      <c r="F3" s="156"/>
    </row>
    <row r="4" ht="7.5" customHeight="1" spans="2:6">
      <c r="B4" s="158"/>
      <c r="C4" s="159"/>
      <c r="D4" s="160"/>
      <c r="E4" s="160"/>
      <c r="F4" s="160"/>
    </row>
    <row r="5" ht="7.5" customHeight="1" spans="2:6">
      <c r="B5" s="156"/>
      <c r="C5" s="156"/>
      <c r="D5" s="156"/>
      <c r="E5" s="156"/>
      <c r="F5" s="156"/>
    </row>
    <row r="6" spans="2:6">
      <c r="B6" s="157" t="s">
        <v>621</v>
      </c>
      <c r="C6" s="157"/>
      <c r="D6" s="157"/>
      <c r="E6" s="157"/>
      <c r="F6" s="157"/>
    </row>
    <row r="7" spans="2:6">
      <c r="B7" s="156" t="s">
        <v>305</v>
      </c>
      <c r="C7" s="156"/>
      <c r="D7" s="156"/>
      <c r="E7" s="156"/>
      <c r="F7" s="156"/>
    </row>
    <row r="8" spans="2:6">
      <c r="B8" s="158"/>
      <c r="C8" s="161"/>
      <c r="D8" s="160"/>
      <c r="E8" s="160"/>
      <c r="F8" s="160"/>
    </row>
    <row r="9" s="153" customFormat="1" spans="2:11">
      <c r="B9" s="162" t="s">
        <v>306</v>
      </c>
      <c r="C9" s="163" t="s">
        <v>307</v>
      </c>
      <c r="D9" s="162" t="s">
        <v>308</v>
      </c>
      <c r="E9" s="164" t="s">
        <v>322</v>
      </c>
      <c r="F9" s="164" t="s">
        <v>169</v>
      </c>
      <c r="K9" s="153" t="s">
        <v>509</v>
      </c>
    </row>
    <row r="10" s="153" customFormat="1" spans="2:12">
      <c r="B10" s="202" t="s">
        <v>510</v>
      </c>
      <c r="C10" s="172">
        <v>4</v>
      </c>
      <c r="D10" s="172" t="s">
        <v>319</v>
      </c>
      <c r="E10" s="173">
        <v>3000</v>
      </c>
      <c r="F10" s="203">
        <f t="shared" ref="F10:F46" si="0">E10*C10</f>
        <v>12000</v>
      </c>
      <c r="H10" s="172">
        <v>4</v>
      </c>
      <c r="I10" s="173">
        <v>3000</v>
      </c>
      <c r="J10" s="208">
        <f>I10*H10</f>
        <v>12000</v>
      </c>
      <c r="K10" s="153">
        <f t="shared" ref="K10:K46" si="1">H10*6</f>
        <v>24</v>
      </c>
      <c r="L10" s="184">
        <f t="shared" ref="L10:L46" si="2">K10*I10</f>
        <v>72000</v>
      </c>
    </row>
    <row r="11" s="153" customFormat="1" spans="2:12">
      <c r="B11" s="202" t="s">
        <v>511</v>
      </c>
      <c r="C11" s="172">
        <v>6</v>
      </c>
      <c r="D11" s="172" t="s">
        <v>319</v>
      </c>
      <c r="E11" s="173">
        <v>1000</v>
      </c>
      <c r="F11" s="203">
        <f t="shared" si="0"/>
        <v>6000</v>
      </c>
      <c r="H11" s="172">
        <v>6</v>
      </c>
      <c r="I11" s="173">
        <v>1000</v>
      </c>
      <c r="J11" s="208">
        <f t="shared" ref="J11:J46" si="3">I11*H11</f>
        <v>6000</v>
      </c>
      <c r="K11" s="153">
        <f t="shared" si="1"/>
        <v>36</v>
      </c>
      <c r="L11" s="184">
        <f t="shared" si="2"/>
        <v>36000</v>
      </c>
    </row>
    <row r="12" s="153" customFormat="1" spans="2:12">
      <c r="B12" s="202" t="s">
        <v>512</v>
      </c>
      <c r="C12" s="172">
        <v>2</v>
      </c>
      <c r="D12" s="172" t="s">
        <v>513</v>
      </c>
      <c r="E12" s="173">
        <v>11499</v>
      </c>
      <c r="F12" s="203">
        <f t="shared" si="0"/>
        <v>22998</v>
      </c>
      <c r="H12" s="172">
        <v>2</v>
      </c>
      <c r="I12" s="173">
        <v>11499</v>
      </c>
      <c r="J12" s="208">
        <f t="shared" si="3"/>
        <v>22998</v>
      </c>
      <c r="K12" s="153">
        <f t="shared" si="1"/>
        <v>12</v>
      </c>
      <c r="L12" s="184">
        <f t="shared" si="2"/>
        <v>137988</v>
      </c>
    </row>
    <row r="13" s="153" customFormat="1" spans="2:12">
      <c r="B13" s="202" t="s">
        <v>514</v>
      </c>
      <c r="C13" s="172">
        <v>4</v>
      </c>
      <c r="D13" s="172" t="s">
        <v>319</v>
      </c>
      <c r="E13" s="173">
        <v>1500</v>
      </c>
      <c r="F13" s="203">
        <f t="shared" si="0"/>
        <v>6000</v>
      </c>
      <c r="H13" s="172">
        <v>4</v>
      </c>
      <c r="I13" s="173">
        <v>1500</v>
      </c>
      <c r="J13" s="208">
        <f t="shared" si="3"/>
        <v>6000</v>
      </c>
      <c r="K13" s="153">
        <f t="shared" si="1"/>
        <v>24</v>
      </c>
      <c r="L13" s="184">
        <f t="shared" si="2"/>
        <v>36000</v>
      </c>
    </row>
    <row r="14" s="153" customFormat="1" spans="2:12">
      <c r="B14" s="202" t="s">
        <v>515</v>
      </c>
      <c r="C14" s="172">
        <v>4</v>
      </c>
      <c r="D14" s="172" t="s">
        <v>319</v>
      </c>
      <c r="E14" s="173">
        <v>2600</v>
      </c>
      <c r="F14" s="203">
        <f t="shared" si="0"/>
        <v>10400</v>
      </c>
      <c r="H14" s="172">
        <v>4</v>
      </c>
      <c r="I14" s="173">
        <v>2600</v>
      </c>
      <c r="J14" s="208">
        <f t="shared" si="3"/>
        <v>10400</v>
      </c>
      <c r="K14" s="153">
        <f t="shared" si="1"/>
        <v>24</v>
      </c>
      <c r="L14" s="184">
        <f t="shared" si="2"/>
        <v>62400</v>
      </c>
    </row>
    <row r="15" s="153" customFormat="1" spans="2:12">
      <c r="B15" s="202" t="s">
        <v>516</v>
      </c>
      <c r="C15" s="172">
        <v>2</v>
      </c>
      <c r="D15" s="172" t="s">
        <v>319</v>
      </c>
      <c r="E15" s="173">
        <v>2880</v>
      </c>
      <c r="F15" s="203">
        <f t="shared" si="0"/>
        <v>5760</v>
      </c>
      <c r="H15" s="172">
        <v>2</v>
      </c>
      <c r="I15" s="173">
        <v>2880</v>
      </c>
      <c r="J15" s="208">
        <f t="shared" si="3"/>
        <v>5760</v>
      </c>
      <c r="K15" s="153">
        <f t="shared" si="1"/>
        <v>12</v>
      </c>
      <c r="L15" s="184">
        <f t="shared" si="2"/>
        <v>34560</v>
      </c>
    </row>
    <row r="16" s="153" customFormat="1" spans="2:12">
      <c r="B16" s="202" t="s">
        <v>517</v>
      </c>
      <c r="C16" s="172">
        <v>2</v>
      </c>
      <c r="D16" s="172" t="s">
        <v>319</v>
      </c>
      <c r="E16" s="173">
        <v>2995</v>
      </c>
      <c r="F16" s="203">
        <f t="shared" si="0"/>
        <v>5990</v>
      </c>
      <c r="H16" s="172">
        <v>2</v>
      </c>
      <c r="I16" s="173">
        <v>2995</v>
      </c>
      <c r="J16" s="208">
        <f t="shared" si="3"/>
        <v>5990</v>
      </c>
      <c r="K16" s="153">
        <f t="shared" si="1"/>
        <v>12</v>
      </c>
      <c r="L16" s="184">
        <f t="shared" si="2"/>
        <v>35940</v>
      </c>
    </row>
    <row r="17" s="153" customFormat="1" spans="2:12">
      <c r="B17" s="202" t="s">
        <v>518</v>
      </c>
      <c r="C17" s="172">
        <v>4</v>
      </c>
      <c r="D17" s="172" t="s">
        <v>319</v>
      </c>
      <c r="E17" s="173">
        <v>600</v>
      </c>
      <c r="F17" s="203">
        <f t="shared" si="0"/>
        <v>2400</v>
      </c>
      <c r="H17" s="172">
        <v>4</v>
      </c>
      <c r="I17" s="173">
        <v>600</v>
      </c>
      <c r="J17" s="208">
        <f t="shared" si="3"/>
        <v>2400</v>
      </c>
      <c r="K17" s="153">
        <f t="shared" si="1"/>
        <v>24</v>
      </c>
      <c r="L17" s="184">
        <f t="shared" si="2"/>
        <v>14400</v>
      </c>
    </row>
    <row r="18" s="153" customFormat="1" spans="2:12">
      <c r="B18" s="204" t="s">
        <v>519</v>
      </c>
      <c r="C18" s="172">
        <v>4</v>
      </c>
      <c r="D18" s="172" t="s">
        <v>513</v>
      </c>
      <c r="E18" s="173">
        <v>6000</v>
      </c>
      <c r="F18" s="203">
        <f t="shared" si="0"/>
        <v>24000</v>
      </c>
      <c r="H18" s="172">
        <v>4</v>
      </c>
      <c r="I18" s="173">
        <v>6000</v>
      </c>
      <c r="J18" s="208">
        <f t="shared" si="3"/>
        <v>24000</v>
      </c>
      <c r="K18" s="153">
        <f t="shared" si="1"/>
        <v>24</v>
      </c>
      <c r="L18" s="184">
        <f t="shared" si="2"/>
        <v>144000</v>
      </c>
    </row>
    <row r="19" s="153" customFormat="1" spans="2:12">
      <c r="B19" s="204" t="s">
        <v>520</v>
      </c>
      <c r="C19" s="172">
        <v>4</v>
      </c>
      <c r="D19" s="172" t="s">
        <v>319</v>
      </c>
      <c r="E19" s="173">
        <v>2505</v>
      </c>
      <c r="F19" s="203">
        <f t="shared" si="0"/>
        <v>10020</v>
      </c>
      <c r="H19" s="172">
        <v>4</v>
      </c>
      <c r="I19" s="173">
        <v>2505</v>
      </c>
      <c r="J19" s="208">
        <f t="shared" si="3"/>
        <v>10020</v>
      </c>
      <c r="K19" s="153">
        <f t="shared" si="1"/>
        <v>24</v>
      </c>
      <c r="L19" s="184">
        <f t="shared" si="2"/>
        <v>60120</v>
      </c>
    </row>
    <row r="20" s="153" customFormat="1" spans="2:12">
      <c r="B20" s="204" t="s">
        <v>521</v>
      </c>
      <c r="C20" s="172">
        <v>4</v>
      </c>
      <c r="D20" s="172" t="s">
        <v>319</v>
      </c>
      <c r="E20" s="173">
        <v>1025</v>
      </c>
      <c r="F20" s="203">
        <f t="shared" si="0"/>
        <v>4100</v>
      </c>
      <c r="H20" s="172">
        <v>4</v>
      </c>
      <c r="I20" s="173">
        <v>1025</v>
      </c>
      <c r="J20" s="208">
        <f t="shared" si="3"/>
        <v>4100</v>
      </c>
      <c r="K20" s="153">
        <f t="shared" si="1"/>
        <v>24</v>
      </c>
      <c r="L20" s="184">
        <f t="shared" si="2"/>
        <v>24600</v>
      </c>
    </row>
    <row r="21" s="153" customFormat="1" spans="2:12">
      <c r="B21" s="204" t="s">
        <v>522</v>
      </c>
      <c r="C21" s="172">
        <v>4</v>
      </c>
      <c r="D21" s="172" t="s">
        <v>319</v>
      </c>
      <c r="E21" s="173">
        <v>6000</v>
      </c>
      <c r="F21" s="203">
        <f t="shared" si="0"/>
        <v>24000</v>
      </c>
      <c r="H21" s="172">
        <v>4</v>
      </c>
      <c r="I21" s="173">
        <v>6000</v>
      </c>
      <c r="J21" s="208">
        <f t="shared" si="3"/>
        <v>24000</v>
      </c>
      <c r="K21" s="153">
        <f t="shared" si="1"/>
        <v>24</v>
      </c>
      <c r="L21" s="184">
        <f t="shared" si="2"/>
        <v>144000</v>
      </c>
    </row>
    <row r="22" s="153" customFormat="1" spans="2:12">
      <c r="B22" s="204" t="s">
        <v>523</v>
      </c>
      <c r="C22" s="172">
        <v>4</v>
      </c>
      <c r="D22" s="172" t="s">
        <v>319</v>
      </c>
      <c r="E22" s="173">
        <v>4500</v>
      </c>
      <c r="F22" s="203">
        <f t="shared" si="0"/>
        <v>18000</v>
      </c>
      <c r="H22" s="172">
        <v>4</v>
      </c>
      <c r="I22" s="173">
        <v>4500</v>
      </c>
      <c r="J22" s="208">
        <f t="shared" si="3"/>
        <v>18000</v>
      </c>
      <c r="K22" s="153">
        <f t="shared" si="1"/>
        <v>24</v>
      </c>
      <c r="L22" s="184">
        <f t="shared" si="2"/>
        <v>108000</v>
      </c>
    </row>
    <row r="23" s="153" customFormat="1" spans="2:12">
      <c r="B23" s="205" t="s">
        <v>524</v>
      </c>
      <c r="C23" s="172">
        <v>8</v>
      </c>
      <c r="D23" s="172" t="s">
        <v>319</v>
      </c>
      <c r="E23" s="173">
        <v>500</v>
      </c>
      <c r="F23" s="203">
        <f t="shared" si="0"/>
        <v>4000</v>
      </c>
      <c r="H23" s="172">
        <v>8</v>
      </c>
      <c r="I23" s="173">
        <v>500</v>
      </c>
      <c r="J23" s="208">
        <f t="shared" si="3"/>
        <v>4000</v>
      </c>
      <c r="K23" s="153">
        <f t="shared" si="1"/>
        <v>48</v>
      </c>
      <c r="L23" s="184">
        <f t="shared" si="2"/>
        <v>24000</v>
      </c>
    </row>
    <row r="24" s="153" customFormat="1" spans="2:12">
      <c r="B24" s="205" t="s">
        <v>525</v>
      </c>
      <c r="C24" s="172">
        <v>4</v>
      </c>
      <c r="D24" s="172" t="s">
        <v>319</v>
      </c>
      <c r="E24" s="173">
        <v>2500</v>
      </c>
      <c r="F24" s="203">
        <f t="shared" si="0"/>
        <v>10000</v>
      </c>
      <c r="H24" s="172">
        <v>4</v>
      </c>
      <c r="I24" s="173">
        <v>2500</v>
      </c>
      <c r="J24" s="208">
        <f t="shared" si="3"/>
        <v>10000</v>
      </c>
      <c r="K24" s="153">
        <f t="shared" si="1"/>
        <v>24</v>
      </c>
      <c r="L24" s="184">
        <f t="shared" si="2"/>
        <v>60000</v>
      </c>
    </row>
    <row r="25" s="153" customFormat="1" spans="2:12">
      <c r="B25" s="206" t="s">
        <v>526</v>
      </c>
      <c r="C25" s="172">
        <v>4</v>
      </c>
      <c r="D25" s="172" t="s">
        <v>319</v>
      </c>
      <c r="E25" s="173">
        <v>12000</v>
      </c>
      <c r="F25" s="203">
        <f t="shared" si="0"/>
        <v>48000</v>
      </c>
      <c r="H25" s="172">
        <v>4</v>
      </c>
      <c r="I25" s="173">
        <v>12000</v>
      </c>
      <c r="J25" s="208">
        <f t="shared" si="3"/>
        <v>48000</v>
      </c>
      <c r="K25" s="153">
        <f t="shared" si="1"/>
        <v>24</v>
      </c>
      <c r="L25" s="184">
        <f t="shared" si="2"/>
        <v>288000</v>
      </c>
    </row>
    <row r="26" s="153" customFormat="1" spans="2:12">
      <c r="B26" s="206" t="s">
        <v>527</v>
      </c>
      <c r="C26" s="172">
        <v>4</v>
      </c>
      <c r="D26" s="172" t="s">
        <v>319</v>
      </c>
      <c r="E26" s="173">
        <v>15000</v>
      </c>
      <c r="F26" s="203">
        <f t="shared" si="0"/>
        <v>60000</v>
      </c>
      <c r="H26" s="172">
        <v>4</v>
      </c>
      <c r="I26" s="173">
        <v>15000</v>
      </c>
      <c r="J26" s="208">
        <f t="shared" si="3"/>
        <v>60000</v>
      </c>
      <c r="K26" s="153">
        <f t="shared" si="1"/>
        <v>24</v>
      </c>
      <c r="L26" s="184">
        <f t="shared" si="2"/>
        <v>360000</v>
      </c>
    </row>
    <row r="27" s="153" customFormat="1" spans="2:12">
      <c r="B27" s="207" t="s">
        <v>528</v>
      </c>
      <c r="C27" s="172">
        <v>4</v>
      </c>
      <c r="D27" s="172" t="s">
        <v>319</v>
      </c>
      <c r="E27" s="173">
        <v>3000</v>
      </c>
      <c r="F27" s="203">
        <f t="shared" si="0"/>
        <v>12000</v>
      </c>
      <c r="H27" s="172">
        <v>4</v>
      </c>
      <c r="I27" s="173">
        <v>3000</v>
      </c>
      <c r="J27" s="208">
        <f t="shared" si="3"/>
        <v>12000</v>
      </c>
      <c r="K27" s="153">
        <f t="shared" si="1"/>
        <v>24</v>
      </c>
      <c r="L27" s="184">
        <f t="shared" si="2"/>
        <v>72000</v>
      </c>
    </row>
    <row r="28" s="153" customFormat="1" spans="2:12">
      <c r="B28" s="207" t="s">
        <v>529</v>
      </c>
      <c r="C28" s="172">
        <v>4</v>
      </c>
      <c r="D28" s="172" t="s">
        <v>319</v>
      </c>
      <c r="E28" s="173">
        <v>5500</v>
      </c>
      <c r="F28" s="203">
        <f t="shared" si="0"/>
        <v>22000</v>
      </c>
      <c r="H28" s="172">
        <v>4</v>
      </c>
      <c r="I28" s="173">
        <v>5500</v>
      </c>
      <c r="J28" s="208">
        <f t="shared" si="3"/>
        <v>22000</v>
      </c>
      <c r="K28" s="153">
        <f t="shared" si="1"/>
        <v>24</v>
      </c>
      <c r="L28" s="184">
        <f t="shared" si="2"/>
        <v>132000</v>
      </c>
    </row>
    <row r="29" s="153" customFormat="1" spans="2:12">
      <c r="B29" s="207" t="s">
        <v>530</v>
      </c>
      <c r="C29" s="172">
        <v>4</v>
      </c>
      <c r="D29" s="172" t="s">
        <v>319</v>
      </c>
      <c r="E29" s="173">
        <v>3000</v>
      </c>
      <c r="F29" s="203">
        <f t="shared" si="0"/>
        <v>12000</v>
      </c>
      <c r="H29" s="172">
        <v>4</v>
      </c>
      <c r="I29" s="173">
        <v>3000</v>
      </c>
      <c r="J29" s="208">
        <f t="shared" si="3"/>
        <v>12000</v>
      </c>
      <c r="K29" s="153">
        <f t="shared" si="1"/>
        <v>24</v>
      </c>
      <c r="L29" s="184">
        <f t="shared" si="2"/>
        <v>72000</v>
      </c>
    </row>
    <row r="30" s="153" customFormat="1" spans="2:12">
      <c r="B30" s="207" t="s">
        <v>531</v>
      </c>
      <c r="C30" s="172">
        <v>4</v>
      </c>
      <c r="D30" s="172" t="s">
        <v>319</v>
      </c>
      <c r="E30" s="173">
        <v>2500</v>
      </c>
      <c r="F30" s="203">
        <f t="shared" si="0"/>
        <v>10000</v>
      </c>
      <c r="H30" s="172">
        <v>4</v>
      </c>
      <c r="I30" s="173">
        <v>2500</v>
      </c>
      <c r="J30" s="208">
        <f t="shared" si="3"/>
        <v>10000</v>
      </c>
      <c r="K30" s="153">
        <f t="shared" si="1"/>
        <v>24</v>
      </c>
      <c r="L30" s="184">
        <f t="shared" si="2"/>
        <v>60000</v>
      </c>
    </row>
    <row r="31" s="153" customFormat="1" spans="2:12">
      <c r="B31" s="207" t="s">
        <v>532</v>
      </c>
      <c r="C31" s="172">
        <v>4</v>
      </c>
      <c r="D31" s="172" t="s">
        <v>319</v>
      </c>
      <c r="E31" s="173">
        <v>4000</v>
      </c>
      <c r="F31" s="203">
        <f t="shared" si="0"/>
        <v>16000</v>
      </c>
      <c r="H31" s="172">
        <v>4</v>
      </c>
      <c r="I31" s="173">
        <v>4000</v>
      </c>
      <c r="J31" s="208">
        <f t="shared" si="3"/>
        <v>16000</v>
      </c>
      <c r="K31" s="153">
        <f t="shared" si="1"/>
        <v>24</v>
      </c>
      <c r="L31" s="184">
        <f t="shared" si="2"/>
        <v>96000</v>
      </c>
    </row>
    <row r="32" s="153" customFormat="1" spans="2:12">
      <c r="B32" s="204" t="s">
        <v>533</v>
      </c>
      <c r="C32" s="172">
        <v>24</v>
      </c>
      <c r="D32" s="172" t="s">
        <v>319</v>
      </c>
      <c r="E32" s="173">
        <v>1000</v>
      </c>
      <c r="F32" s="203">
        <f t="shared" si="0"/>
        <v>24000</v>
      </c>
      <c r="H32" s="172">
        <v>24</v>
      </c>
      <c r="I32" s="173">
        <v>1000</v>
      </c>
      <c r="J32" s="208">
        <f t="shared" si="3"/>
        <v>24000</v>
      </c>
      <c r="K32" s="153">
        <f t="shared" si="1"/>
        <v>144</v>
      </c>
      <c r="L32" s="184">
        <f t="shared" si="2"/>
        <v>144000</v>
      </c>
    </row>
    <row r="33" s="153" customFormat="1" spans="2:12">
      <c r="B33" s="204" t="s">
        <v>534</v>
      </c>
      <c r="C33" s="172">
        <v>2</v>
      </c>
      <c r="D33" s="172" t="s">
        <v>319</v>
      </c>
      <c r="E33" s="173">
        <v>12000</v>
      </c>
      <c r="F33" s="203">
        <f t="shared" si="0"/>
        <v>24000</v>
      </c>
      <c r="H33" s="172">
        <v>2</v>
      </c>
      <c r="I33" s="173">
        <v>12000</v>
      </c>
      <c r="J33" s="208">
        <f t="shared" si="3"/>
        <v>24000</v>
      </c>
      <c r="K33" s="153">
        <f t="shared" si="1"/>
        <v>12</v>
      </c>
      <c r="L33" s="184">
        <f t="shared" si="2"/>
        <v>144000</v>
      </c>
    </row>
    <row r="34" s="153" customFormat="1" spans="2:12">
      <c r="B34" s="204" t="s">
        <v>535</v>
      </c>
      <c r="C34" s="172">
        <v>6</v>
      </c>
      <c r="D34" s="172" t="s">
        <v>319</v>
      </c>
      <c r="E34" s="173">
        <v>1500</v>
      </c>
      <c r="F34" s="203">
        <f t="shared" si="0"/>
        <v>9000</v>
      </c>
      <c r="H34" s="172">
        <v>6</v>
      </c>
      <c r="I34" s="173">
        <v>1500</v>
      </c>
      <c r="J34" s="208">
        <f t="shared" si="3"/>
        <v>9000</v>
      </c>
      <c r="K34" s="153">
        <f t="shared" si="1"/>
        <v>36</v>
      </c>
      <c r="L34" s="184">
        <f t="shared" si="2"/>
        <v>54000</v>
      </c>
    </row>
    <row r="35" s="153" customFormat="1" spans="2:12">
      <c r="B35" s="204" t="s">
        <v>536</v>
      </c>
      <c r="C35" s="172">
        <v>2</v>
      </c>
      <c r="D35" s="172" t="s">
        <v>513</v>
      </c>
      <c r="E35" s="173">
        <v>20000</v>
      </c>
      <c r="F35" s="203">
        <f t="shared" si="0"/>
        <v>40000</v>
      </c>
      <c r="H35" s="172">
        <v>2</v>
      </c>
      <c r="I35" s="173">
        <v>20000</v>
      </c>
      <c r="J35" s="208">
        <f t="shared" si="3"/>
        <v>40000</v>
      </c>
      <c r="K35" s="153">
        <f t="shared" si="1"/>
        <v>12</v>
      </c>
      <c r="L35" s="184">
        <f t="shared" si="2"/>
        <v>240000</v>
      </c>
    </row>
    <row r="36" s="153" customFormat="1" spans="2:12">
      <c r="B36" s="204" t="s">
        <v>537</v>
      </c>
      <c r="C36" s="172">
        <v>2</v>
      </c>
      <c r="D36" s="172" t="s">
        <v>513</v>
      </c>
      <c r="E36" s="173">
        <v>25000</v>
      </c>
      <c r="F36" s="203">
        <f t="shared" si="0"/>
        <v>50000</v>
      </c>
      <c r="H36" s="172">
        <v>2</v>
      </c>
      <c r="I36" s="173">
        <v>25000</v>
      </c>
      <c r="J36" s="208">
        <f t="shared" si="3"/>
        <v>50000</v>
      </c>
      <c r="K36" s="153">
        <f t="shared" si="1"/>
        <v>12</v>
      </c>
      <c r="L36" s="184">
        <f t="shared" si="2"/>
        <v>300000</v>
      </c>
    </row>
    <row r="37" s="153" customFormat="1" spans="2:12">
      <c r="B37" s="204" t="s">
        <v>538</v>
      </c>
      <c r="C37" s="172">
        <v>2</v>
      </c>
      <c r="D37" s="172" t="s">
        <v>513</v>
      </c>
      <c r="E37" s="173">
        <v>10000</v>
      </c>
      <c r="F37" s="203">
        <f t="shared" si="0"/>
        <v>20000</v>
      </c>
      <c r="H37" s="172">
        <v>2</v>
      </c>
      <c r="I37" s="173">
        <v>10000</v>
      </c>
      <c r="J37" s="208">
        <f t="shared" si="3"/>
        <v>20000</v>
      </c>
      <c r="K37" s="153">
        <f t="shared" si="1"/>
        <v>12</v>
      </c>
      <c r="L37" s="184">
        <f t="shared" si="2"/>
        <v>120000</v>
      </c>
    </row>
    <row r="38" s="153" customFormat="1" spans="2:12">
      <c r="B38" s="204" t="s">
        <v>539</v>
      </c>
      <c r="C38" s="172">
        <v>2</v>
      </c>
      <c r="D38" s="172" t="s">
        <v>513</v>
      </c>
      <c r="E38" s="173">
        <v>10000</v>
      </c>
      <c r="F38" s="203">
        <f t="shared" si="0"/>
        <v>20000</v>
      </c>
      <c r="H38" s="172">
        <v>2</v>
      </c>
      <c r="I38" s="173">
        <v>10000</v>
      </c>
      <c r="J38" s="208">
        <f t="shared" si="3"/>
        <v>20000</v>
      </c>
      <c r="K38" s="153">
        <f t="shared" si="1"/>
        <v>12</v>
      </c>
      <c r="L38" s="184">
        <f t="shared" si="2"/>
        <v>120000</v>
      </c>
    </row>
    <row r="39" s="153" customFormat="1" spans="2:12">
      <c r="B39" s="204" t="s">
        <v>540</v>
      </c>
      <c r="C39" s="172">
        <v>18</v>
      </c>
      <c r="D39" s="172" t="s">
        <v>319</v>
      </c>
      <c r="E39" s="173">
        <v>4000</v>
      </c>
      <c r="F39" s="203">
        <f t="shared" si="0"/>
        <v>72000</v>
      </c>
      <c r="H39" s="172">
        <v>18</v>
      </c>
      <c r="I39" s="173">
        <v>4000</v>
      </c>
      <c r="J39" s="208">
        <f t="shared" si="3"/>
        <v>72000</v>
      </c>
      <c r="K39" s="153">
        <f t="shared" si="1"/>
        <v>108</v>
      </c>
      <c r="L39" s="184">
        <f t="shared" si="2"/>
        <v>432000</v>
      </c>
    </row>
    <row r="40" s="153" customFormat="1" spans="2:12">
      <c r="B40" s="204" t="s">
        <v>541</v>
      </c>
      <c r="C40" s="172">
        <v>18</v>
      </c>
      <c r="D40" s="172" t="s">
        <v>319</v>
      </c>
      <c r="E40" s="173">
        <v>1500</v>
      </c>
      <c r="F40" s="203">
        <f t="shared" si="0"/>
        <v>27000</v>
      </c>
      <c r="H40" s="172">
        <v>18</v>
      </c>
      <c r="I40" s="173">
        <v>1500</v>
      </c>
      <c r="J40" s="208">
        <f t="shared" si="3"/>
        <v>27000</v>
      </c>
      <c r="K40" s="153">
        <f t="shared" si="1"/>
        <v>108</v>
      </c>
      <c r="L40" s="184">
        <f t="shared" si="2"/>
        <v>162000</v>
      </c>
    </row>
    <row r="41" s="153" customFormat="1" spans="2:12">
      <c r="B41" s="204" t="s">
        <v>542</v>
      </c>
      <c r="C41" s="172">
        <v>18</v>
      </c>
      <c r="D41" s="172" t="s">
        <v>543</v>
      </c>
      <c r="E41" s="173">
        <v>100</v>
      </c>
      <c r="F41" s="203">
        <f t="shared" si="0"/>
        <v>1800</v>
      </c>
      <c r="H41" s="172">
        <v>18</v>
      </c>
      <c r="I41" s="173">
        <v>100</v>
      </c>
      <c r="J41" s="208">
        <f t="shared" si="3"/>
        <v>1800</v>
      </c>
      <c r="K41" s="153">
        <f t="shared" si="1"/>
        <v>108</v>
      </c>
      <c r="L41" s="184">
        <f t="shared" si="2"/>
        <v>10800</v>
      </c>
    </row>
    <row r="42" s="153" customFormat="1" spans="2:12">
      <c r="B42" s="204" t="s">
        <v>544</v>
      </c>
      <c r="C42" s="172">
        <v>18</v>
      </c>
      <c r="D42" s="172" t="s">
        <v>543</v>
      </c>
      <c r="E42" s="173">
        <v>1500</v>
      </c>
      <c r="F42" s="203">
        <f t="shared" si="0"/>
        <v>27000</v>
      </c>
      <c r="H42" s="172">
        <v>18</v>
      </c>
      <c r="I42" s="173">
        <v>1500</v>
      </c>
      <c r="J42" s="208">
        <f t="shared" si="3"/>
        <v>27000</v>
      </c>
      <c r="K42" s="153">
        <f t="shared" si="1"/>
        <v>108</v>
      </c>
      <c r="L42" s="184">
        <f t="shared" si="2"/>
        <v>162000</v>
      </c>
    </row>
    <row r="43" s="153" customFormat="1" spans="2:12">
      <c r="B43" s="204" t="s">
        <v>545</v>
      </c>
      <c r="C43" s="172">
        <v>18</v>
      </c>
      <c r="D43" s="172" t="s">
        <v>319</v>
      </c>
      <c r="E43" s="173">
        <v>1000</v>
      </c>
      <c r="F43" s="203">
        <f t="shared" si="0"/>
        <v>18000</v>
      </c>
      <c r="H43" s="172">
        <v>18</v>
      </c>
      <c r="I43" s="173">
        <v>1000</v>
      </c>
      <c r="J43" s="208">
        <f t="shared" si="3"/>
        <v>18000</v>
      </c>
      <c r="K43" s="153">
        <f t="shared" si="1"/>
        <v>108</v>
      </c>
      <c r="L43" s="184">
        <f t="shared" si="2"/>
        <v>108000</v>
      </c>
    </row>
    <row r="44" s="153" customFormat="1" spans="2:12">
      <c r="B44" s="204" t="s">
        <v>546</v>
      </c>
      <c r="C44" s="172">
        <v>18</v>
      </c>
      <c r="D44" s="172" t="s">
        <v>543</v>
      </c>
      <c r="E44" s="173">
        <v>1500</v>
      </c>
      <c r="F44" s="203">
        <f t="shared" si="0"/>
        <v>27000</v>
      </c>
      <c r="H44" s="172">
        <v>18</v>
      </c>
      <c r="I44" s="173">
        <v>1500</v>
      </c>
      <c r="J44" s="208">
        <f t="shared" si="3"/>
        <v>27000</v>
      </c>
      <c r="K44" s="153">
        <f t="shared" si="1"/>
        <v>108</v>
      </c>
      <c r="L44" s="184">
        <f t="shared" si="2"/>
        <v>162000</v>
      </c>
    </row>
    <row r="45" s="153" customFormat="1" spans="2:12">
      <c r="B45" s="204" t="s">
        <v>547</v>
      </c>
      <c r="C45" s="172">
        <v>18</v>
      </c>
      <c r="D45" s="172" t="s">
        <v>319</v>
      </c>
      <c r="E45" s="173">
        <v>1500</v>
      </c>
      <c r="F45" s="203">
        <f t="shared" si="0"/>
        <v>27000</v>
      </c>
      <c r="H45" s="172">
        <v>18</v>
      </c>
      <c r="I45" s="173">
        <v>1500</v>
      </c>
      <c r="J45" s="208">
        <f t="shared" si="3"/>
        <v>27000</v>
      </c>
      <c r="K45" s="153">
        <f t="shared" si="1"/>
        <v>108</v>
      </c>
      <c r="L45" s="184">
        <f t="shared" si="2"/>
        <v>162000</v>
      </c>
    </row>
    <row r="46" s="153" customFormat="1" ht="15.75" customHeight="1" spans="2:12">
      <c r="B46" s="205" t="s">
        <v>548</v>
      </c>
      <c r="C46" s="172">
        <v>18</v>
      </c>
      <c r="D46" s="172" t="s">
        <v>319</v>
      </c>
      <c r="E46" s="173">
        <v>400</v>
      </c>
      <c r="F46" s="203">
        <f t="shared" si="0"/>
        <v>7200</v>
      </c>
      <c r="H46" s="172">
        <v>18</v>
      </c>
      <c r="I46" s="173">
        <v>400</v>
      </c>
      <c r="J46" s="208">
        <f t="shared" si="3"/>
        <v>7200</v>
      </c>
      <c r="K46" s="153">
        <f t="shared" si="1"/>
        <v>108</v>
      </c>
      <c r="L46" s="184">
        <f t="shared" si="2"/>
        <v>43200</v>
      </c>
    </row>
    <row r="47" spans="2:10">
      <c r="B47" s="181" t="s">
        <v>248</v>
      </c>
      <c r="C47" s="181"/>
      <c r="D47" s="181"/>
      <c r="E47" s="181"/>
      <c r="F47" s="182">
        <f>SUM(F10:F46)</f>
        <v>739668</v>
      </c>
      <c r="J47" s="155">
        <f>SUM(J10:J46)</f>
        <v>739668</v>
      </c>
    </row>
    <row r="48" spans="2:6">
      <c r="B48" s="160"/>
      <c r="C48" s="183"/>
      <c r="D48" s="160"/>
      <c r="E48" s="160"/>
      <c r="F48" s="160"/>
    </row>
    <row r="49" spans="2:6">
      <c r="B49" s="160"/>
      <c r="C49" s="183"/>
      <c r="D49" s="160"/>
      <c r="E49" s="160"/>
      <c r="F49" s="160"/>
    </row>
    <row r="50" spans="2:6">
      <c r="B50" s="160"/>
      <c r="C50" s="183"/>
      <c r="D50" s="160"/>
      <c r="E50" s="160"/>
      <c r="F50" s="160"/>
    </row>
    <row r="51" spans="2:6">
      <c r="B51" s="160"/>
      <c r="C51" s="183"/>
      <c r="D51" s="160"/>
      <c r="E51" s="160"/>
      <c r="F51" s="160"/>
    </row>
    <row r="52" spans="2:6">
      <c r="B52" s="160"/>
      <c r="C52" s="183"/>
      <c r="D52" s="160"/>
      <c r="E52" s="160"/>
      <c r="F52" s="160"/>
    </row>
    <row r="53" spans="2:6">
      <c r="B53" s="160"/>
      <c r="C53" s="183"/>
      <c r="D53" s="160"/>
      <c r="E53" s="160"/>
      <c r="F53" s="160"/>
    </row>
    <row r="54" spans="2:6">
      <c r="B54" s="160"/>
      <c r="C54" s="183"/>
      <c r="D54" s="160"/>
      <c r="E54" s="160"/>
      <c r="F54" s="160"/>
    </row>
    <row r="55" spans="2:6">
      <c r="B55" s="160"/>
      <c r="C55" s="183"/>
      <c r="D55" s="160"/>
      <c r="E55" s="160"/>
      <c r="F55" s="160"/>
    </row>
    <row r="56" spans="2:6">
      <c r="B56" s="160"/>
      <c r="C56" s="183"/>
      <c r="D56" s="160"/>
      <c r="E56" s="160"/>
      <c r="F56" s="160"/>
    </row>
  </sheetData>
  <mergeCells count="7">
    <mergeCell ref="B1:F1"/>
    <mergeCell ref="B2:F2"/>
    <mergeCell ref="B3:F3"/>
    <mergeCell ref="B5:F5"/>
    <mergeCell ref="B6:F6"/>
    <mergeCell ref="B7:F7"/>
    <mergeCell ref="B47:E47"/>
  </mergeCells>
  <printOptions horizontalCentered="1"/>
  <pageMargins left="0.0393700787401575" right="0.0393700787401575" top="0.748031496062992" bottom="0.748031496062992" header="0.31496062992126" footer="0.31496062992126"/>
  <pageSetup paperSize="9" scale="92" fitToHeight="0" orientation="portrait" horizontalDpi="300" verticalDpi="300"/>
  <headerFooter/>
  <rowBreaks count="1" manualBreakCount="1">
    <brk id="53" max="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  <pageSetUpPr fitToPage="1"/>
  </sheetPr>
  <dimension ref="B1:L56"/>
  <sheetViews>
    <sheetView view="pageBreakPreview" zoomScaleNormal="100" workbookViewId="0">
      <selection activeCell="B6" sqref="B6:F6"/>
    </sheetView>
  </sheetViews>
  <sheetFormatPr defaultColWidth="9.13636363636364" defaultRowHeight="15.5"/>
  <cols>
    <col min="1" max="1" width="9.13636363636364" style="154"/>
    <col min="2" max="2" width="58.7090909090909" style="154" customWidth="1"/>
    <col min="3" max="3" width="9.42727272727273" style="155" customWidth="1"/>
    <col min="4" max="4" width="5.70909090909091" style="154" customWidth="1"/>
    <col min="5" max="5" width="16.1363636363636" style="154" customWidth="1"/>
    <col min="6" max="6" width="20.7090909090909" style="154" customWidth="1"/>
    <col min="7" max="7" width="9.13636363636364" style="154"/>
    <col min="8" max="8" width="3" style="154" customWidth="1"/>
    <col min="9" max="10" width="12.8545454545455" style="155" customWidth="1"/>
    <col min="11" max="11" width="5.28181818181818" style="154" customWidth="1"/>
    <col min="12" max="12" width="15.2818181818182" style="154" customWidth="1"/>
    <col min="13" max="13" width="15" style="154" customWidth="1"/>
    <col min="14" max="16384" width="9.13636363636364" style="154"/>
  </cols>
  <sheetData>
    <row r="1" ht="15" customHeight="1" spans="2:6">
      <c r="B1" s="156" t="s">
        <v>302</v>
      </c>
      <c r="C1" s="156"/>
      <c r="D1" s="156"/>
      <c r="E1" s="156"/>
      <c r="F1" s="156"/>
    </row>
    <row r="2" spans="2:6">
      <c r="B2" s="157" t="s">
        <v>269</v>
      </c>
      <c r="C2" s="157"/>
      <c r="D2" s="157"/>
      <c r="E2" s="157"/>
      <c r="F2" s="157"/>
    </row>
    <row r="3" spans="2:6">
      <c r="B3" s="156" t="s">
        <v>303</v>
      </c>
      <c r="C3" s="156"/>
      <c r="D3" s="156"/>
      <c r="E3" s="156"/>
      <c r="F3" s="156"/>
    </row>
    <row r="4" ht="7.5" customHeight="1" spans="2:6">
      <c r="B4" s="158"/>
      <c r="C4" s="159"/>
      <c r="D4" s="160"/>
      <c r="E4" s="160"/>
      <c r="F4" s="160"/>
    </row>
    <row r="5" ht="7.5" customHeight="1" spans="2:6">
      <c r="B5" s="156"/>
      <c r="C5" s="156"/>
      <c r="D5" s="156"/>
      <c r="E5" s="156"/>
      <c r="F5" s="156"/>
    </row>
    <row r="6" spans="2:6">
      <c r="B6" s="157" t="s">
        <v>622</v>
      </c>
      <c r="C6" s="157"/>
      <c r="D6" s="157"/>
      <c r="E6" s="157"/>
      <c r="F6" s="157"/>
    </row>
    <row r="7" spans="2:6">
      <c r="B7" s="156" t="s">
        <v>305</v>
      </c>
      <c r="C7" s="156"/>
      <c r="D7" s="156"/>
      <c r="E7" s="156"/>
      <c r="F7" s="156"/>
    </row>
    <row r="8" spans="2:6">
      <c r="B8" s="158"/>
      <c r="C8" s="161"/>
      <c r="D8" s="160"/>
      <c r="E8" s="160"/>
      <c r="F8" s="160"/>
    </row>
    <row r="9" s="153" customFormat="1" spans="2:11">
      <c r="B9" s="162" t="s">
        <v>306</v>
      </c>
      <c r="C9" s="163" t="s">
        <v>307</v>
      </c>
      <c r="D9" s="162" t="s">
        <v>308</v>
      </c>
      <c r="E9" s="164" t="s">
        <v>322</v>
      </c>
      <c r="F9" s="164" t="s">
        <v>169</v>
      </c>
      <c r="K9" s="153" t="s">
        <v>509</v>
      </c>
    </row>
    <row r="10" s="153" customFormat="1" spans="2:12">
      <c r="B10" s="202" t="s">
        <v>510</v>
      </c>
      <c r="C10" s="172">
        <v>4</v>
      </c>
      <c r="D10" s="172" t="s">
        <v>319</v>
      </c>
      <c r="E10" s="173">
        <v>3000</v>
      </c>
      <c r="F10" s="203">
        <f t="shared" ref="F10:F46" si="0">E10*C10</f>
        <v>12000</v>
      </c>
      <c r="H10" s="172">
        <v>4</v>
      </c>
      <c r="I10" s="173">
        <v>3000</v>
      </c>
      <c r="J10" s="208">
        <f>I10*H10</f>
        <v>12000</v>
      </c>
      <c r="K10" s="153">
        <f t="shared" ref="K10:K46" si="1">H10*6</f>
        <v>24</v>
      </c>
      <c r="L10" s="184">
        <f t="shared" ref="L10:L46" si="2">K10*I10</f>
        <v>72000</v>
      </c>
    </row>
    <row r="11" s="153" customFormat="1" spans="2:12">
      <c r="B11" s="202" t="s">
        <v>511</v>
      </c>
      <c r="C11" s="172">
        <v>6</v>
      </c>
      <c r="D11" s="172" t="s">
        <v>319</v>
      </c>
      <c r="E11" s="173">
        <v>1000</v>
      </c>
      <c r="F11" s="203">
        <f t="shared" si="0"/>
        <v>6000</v>
      </c>
      <c r="H11" s="172">
        <v>6</v>
      </c>
      <c r="I11" s="173">
        <v>1000</v>
      </c>
      <c r="J11" s="208">
        <f t="shared" ref="J11:J46" si="3">I11*H11</f>
        <v>6000</v>
      </c>
      <c r="K11" s="153">
        <f t="shared" si="1"/>
        <v>36</v>
      </c>
      <c r="L11" s="184">
        <f t="shared" si="2"/>
        <v>36000</v>
      </c>
    </row>
    <row r="12" s="153" customFormat="1" spans="2:12">
      <c r="B12" s="202" t="s">
        <v>512</v>
      </c>
      <c r="C12" s="172">
        <v>2</v>
      </c>
      <c r="D12" s="172" t="s">
        <v>513</v>
      </c>
      <c r="E12" s="173">
        <v>11499</v>
      </c>
      <c r="F12" s="203">
        <f t="shared" si="0"/>
        <v>22998</v>
      </c>
      <c r="H12" s="172">
        <v>2</v>
      </c>
      <c r="I12" s="173">
        <v>11499</v>
      </c>
      <c r="J12" s="208">
        <f t="shared" si="3"/>
        <v>22998</v>
      </c>
      <c r="K12" s="153">
        <f t="shared" si="1"/>
        <v>12</v>
      </c>
      <c r="L12" s="184">
        <f t="shared" si="2"/>
        <v>137988</v>
      </c>
    </row>
    <row r="13" s="153" customFormat="1" spans="2:12">
      <c r="B13" s="202" t="s">
        <v>514</v>
      </c>
      <c r="C13" s="172">
        <v>4</v>
      </c>
      <c r="D13" s="172" t="s">
        <v>319</v>
      </c>
      <c r="E13" s="173">
        <v>1500</v>
      </c>
      <c r="F13" s="203">
        <f t="shared" si="0"/>
        <v>6000</v>
      </c>
      <c r="H13" s="172">
        <v>4</v>
      </c>
      <c r="I13" s="173">
        <v>1500</v>
      </c>
      <c r="J13" s="208">
        <f t="shared" si="3"/>
        <v>6000</v>
      </c>
      <c r="K13" s="153">
        <f t="shared" si="1"/>
        <v>24</v>
      </c>
      <c r="L13" s="184">
        <f t="shared" si="2"/>
        <v>36000</v>
      </c>
    </row>
    <row r="14" s="153" customFormat="1" spans="2:12">
      <c r="B14" s="202" t="s">
        <v>515</v>
      </c>
      <c r="C14" s="172">
        <v>4</v>
      </c>
      <c r="D14" s="172" t="s">
        <v>319</v>
      </c>
      <c r="E14" s="173">
        <v>2600</v>
      </c>
      <c r="F14" s="203">
        <f t="shared" si="0"/>
        <v>10400</v>
      </c>
      <c r="H14" s="172">
        <v>4</v>
      </c>
      <c r="I14" s="173">
        <v>2600</v>
      </c>
      <c r="J14" s="208">
        <f t="shared" si="3"/>
        <v>10400</v>
      </c>
      <c r="K14" s="153">
        <f t="shared" si="1"/>
        <v>24</v>
      </c>
      <c r="L14" s="184">
        <f t="shared" si="2"/>
        <v>62400</v>
      </c>
    </row>
    <row r="15" s="153" customFormat="1" spans="2:12">
      <c r="B15" s="202" t="s">
        <v>516</v>
      </c>
      <c r="C15" s="172">
        <v>2</v>
      </c>
      <c r="D15" s="172" t="s">
        <v>319</v>
      </c>
      <c r="E15" s="173">
        <v>2880</v>
      </c>
      <c r="F15" s="203">
        <f t="shared" si="0"/>
        <v>5760</v>
      </c>
      <c r="H15" s="172">
        <v>2</v>
      </c>
      <c r="I15" s="173">
        <v>2880</v>
      </c>
      <c r="J15" s="208">
        <f t="shared" si="3"/>
        <v>5760</v>
      </c>
      <c r="K15" s="153">
        <f t="shared" si="1"/>
        <v>12</v>
      </c>
      <c r="L15" s="184">
        <f t="shared" si="2"/>
        <v>34560</v>
      </c>
    </row>
    <row r="16" s="153" customFormat="1" spans="2:12">
      <c r="B16" s="202" t="s">
        <v>517</v>
      </c>
      <c r="C16" s="172">
        <v>2</v>
      </c>
      <c r="D16" s="172" t="s">
        <v>319</v>
      </c>
      <c r="E16" s="173">
        <v>2995</v>
      </c>
      <c r="F16" s="203">
        <f t="shared" si="0"/>
        <v>5990</v>
      </c>
      <c r="H16" s="172">
        <v>2</v>
      </c>
      <c r="I16" s="173">
        <v>2995</v>
      </c>
      <c r="J16" s="208">
        <f t="shared" si="3"/>
        <v>5990</v>
      </c>
      <c r="K16" s="153">
        <f t="shared" si="1"/>
        <v>12</v>
      </c>
      <c r="L16" s="184">
        <f t="shared" si="2"/>
        <v>35940</v>
      </c>
    </row>
    <row r="17" s="153" customFormat="1" spans="2:12">
      <c r="B17" s="202" t="s">
        <v>518</v>
      </c>
      <c r="C17" s="172">
        <v>4</v>
      </c>
      <c r="D17" s="172" t="s">
        <v>319</v>
      </c>
      <c r="E17" s="173">
        <v>600</v>
      </c>
      <c r="F17" s="203">
        <f t="shared" si="0"/>
        <v>2400</v>
      </c>
      <c r="H17" s="172">
        <v>4</v>
      </c>
      <c r="I17" s="173">
        <v>600</v>
      </c>
      <c r="J17" s="208">
        <f t="shared" si="3"/>
        <v>2400</v>
      </c>
      <c r="K17" s="153">
        <f t="shared" si="1"/>
        <v>24</v>
      </c>
      <c r="L17" s="184">
        <f t="shared" si="2"/>
        <v>14400</v>
      </c>
    </row>
    <row r="18" s="153" customFormat="1" spans="2:12">
      <c r="B18" s="204" t="s">
        <v>519</v>
      </c>
      <c r="C18" s="172">
        <v>4</v>
      </c>
      <c r="D18" s="172" t="s">
        <v>513</v>
      </c>
      <c r="E18" s="173">
        <v>6000</v>
      </c>
      <c r="F18" s="203">
        <f t="shared" si="0"/>
        <v>24000</v>
      </c>
      <c r="H18" s="172">
        <v>4</v>
      </c>
      <c r="I18" s="173">
        <v>6000</v>
      </c>
      <c r="J18" s="208">
        <f t="shared" si="3"/>
        <v>24000</v>
      </c>
      <c r="K18" s="153">
        <f t="shared" si="1"/>
        <v>24</v>
      </c>
      <c r="L18" s="184">
        <f t="shared" si="2"/>
        <v>144000</v>
      </c>
    </row>
    <row r="19" s="153" customFormat="1" spans="2:12">
      <c r="B19" s="204" t="s">
        <v>520</v>
      </c>
      <c r="C19" s="172">
        <v>4</v>
      </c>
      <c r="D19" s="172" t="s">
        <v>319</v>
      </c>
      <c r="E19" s="173">
        <v>2505</v>
      </c>
      <c r="F19" s="203">
        <f t="shared" si="0"/>
        <v>10020</v>
      </c>
      <c r="H19" s="172">
        <v>4</v>
      </c>
      <c r="I19" s="173">
        <v>2505</v>
      </c>
      <c r="J19" s="208">
        <f t="shared" si="3"/>
        <v>10020</v>
      </c>
      <c r="K19" s="153">
        <f t="shared" si="1"/>
        <v>24</v>
      </c>
      <c r="L19" s="184">
        <f t="shared" si="2"/>
        <v>60120</v>
      </c>
    </row>
    <row r="20" s="153" customFormat="1" spans="2:12">
      <c r="B20" s="204" t="s">
        <v>521</v>
      </c>
      <c r="C20" s="172">
        <v>4</v>
      </c>
      <c r="D20" s="172" t="s">
        <v>319</v>
      </c>
      <c r="E20" s="173">
        <v>1025</v>
      </c>
      <c r="F20" s="203">
        <f t="shared" si="0"/>
        <v>4100</v>
      </c>
      <c r="H20" s="172">
        <v>4</v>
      </c>
      <c r="I20" s="173">
        <v>1025</v>
      </c>
      <c r="J20" s="208">
        <f t="shared" si="3"/>
        <v>4100</v>
      </c>
      <c r="K20" s="153">
        <f t="shared" si="1"/>
        <v>24</v>
      </c>
      <c r="L20" s="184">
        <f t="shared" si="2"/>
        <v>24600</v>
      </c>
    </row>
    <row r="21" s="153" customFormat="1" spans="2:12">
      <c r="B21" s="204" t="s">
        <v>522</v>
      </c>
      <c r="C21" s="172">
        <v>4</v>
      </c>
      <c r="D21" s="172" t="s">
        <v>319</v>
      </c>
      <c r="E21" s="173">
        <v>6000</v>
      </c>
      <c r="F21" s="203">
        <f t="shared" si="0"/>
        <v>24000</v>
      </c>
      <c r="H21" s="172">
        <v>4</v>
      </c>
      <c r="I21" s="173">
        <v>6000</v>
      </c>
      <c r="J21" s="208">
        <f t="shared" si="3"/>
        <v>24000</v>
      </c>
      <c r="K21" s="153">
        <f t="shared" si="1"/>
        <v>24</v>
      </c>
      <c r="L21" s="184">
        <f t="shared" si="2"/>
        <v>144000</v>
      </c>
    </row>
    <row r="22" s="153" customFormat="1" spans="2:12">
      <c r="B22" s="204" t="s">
        <v>523</v>
      </c>
      <c r="C22" s="172">
        <v>4</v>
      </c>
      <c r="D22" s="172" t="s">
        <v>319</v>
      </c>
      <c r="E22" s="173">
        <v>4500</v>
      </c>
      <c r="F22" s="203">
        <f t="shared" si="0"/>
        <v>18000</v>
      </c>
      <c r="H22" s="172">
        <v>4</v>
      </c>
      <c r="I22" s="173">
        <v>4500</v>
      </c>
      <c r="J22" s="208">
        <f t="shared" si="3"/>
        <v>18000</v>
      </c>
      <c r="K22" s="153">
        <f t="shared" si="1"/>
        <v>24</v>
      </c>
      <c r="L22" s="184">
        <f t="shared" si="2"/>
        <v>108000</v>
      </c>
    </row>
    <row r="23" s="153" customFormat="1" spans="2:12">
      <c r="B23" s="205" t="s">
        <v>524</v>
      </c>
      <c r="C23" s="172">
        <v>8</v>
      </c>
      <c r="D23" s="172" t="s">
        <v>319</v>
      </c>
      <c r="E23" s="173">
        <v>500</v>
      </c>
      <c r="F23" s="203">
        <f t="shared" si="0"/>
        <v>4000</v>
      </c>
      <c r="H23" s="172">
        <v>8</v>
      </c>
      <c r="I23" s="173">
        <v>500</v>
      </c>
      <c r="J23" s="208">
        <f t="shared" si="3"/>
        <v>4000</v>
      </c>
      <c r="K23" s="153">
        <f t="shared" si="1"/>
        <v>48</v>
      </c>
      <c r="L23" s="184">
        <f t="shared" si="2"/>
        <v>24000</v>
      </c>
    </row>
    <row r="24" s="153" customFormat="1" spans="2:12">
      <c r="B24" s="205" t="s">
        <v>525</v>
      </c>
      <c r="C24" s="172">
        <v>4</v>
      </c>
      <c r="D24" s="172" t="s">
        <v>319</v>
      </c>
      <c r="E24" s="173">
        <v>2500</v>
      </c>
      <c r="F24" s="203">
        <f t="shared" si="0"/>
        <v>10000</v>
      </c>
      <c r="H24" s="172">
        <v>4</v>
      </c>
      <c r="I24" s="173">
        <v>2500</v>
      </c>
      <c r="J24" s="208">
        <f t="shared" si="3"/>
        <v>10000</v>
      </c>
      <c r="K24" s="153">
        <f t="shared" si="1"/>
        <v>24</v>
      </c>
      <c r="L24" s="184">
        <f t="shared" si="2"/>
        <v>60000</v>
      </c>
    </row>
    <row r="25" s="153" customFormat="1" spans="2:12">
      <c r="B25" s="206" t="s">
        <v>526</v>
      </c>
      <c r="C25" s="172">
        <v>4</v>
      </c>
      <c r="D25" s="172" t="s">
        <v>319</v>
      </c>
      <c r="E25" s="173">
        <v>12000</v>
      </c>
      <c r="F25" s="203">
        <f t="shared" si="0"/>
        <v>48000</v>
      </c>
      <c r="H25" s="172">
        <v>4</v>
      </c>
      <c r="I25" s="173">
        <v>12000</v>
      </c>
      <c r="J25" s="208">
        <f t="shared" si="3"/>
        <v>48000</v>
      </c>
      <c r="K25" s="153">
        <f t="shared" si="1"/>
        <v>24</v>
      </c>
      <c r="L25" s="184">
        <f t="shared" si="2"/>
        <v>288000</v>
      </c>
    </row>
    <row r="26" s="153" customFormat="1" spans="2:12">
      <c r="B26" s="206" t="s">
        <v>527</v>
      </c>
      <c r="C26" s="172">
        <v>4</v>
      </c>
      <c r="D26" s="172" t="s">
        <v>319</v>
      </c>
      <c r="E26" s="173">
        <v>15000</v>
      </c>
      <c r="F26" s="203">
        <f t="shared" si="0"/>
        <v>60000</v>
      </c>
      <c r="H26" s="172">
        <v>4</v>
      </c>
      <c r="I26" s="173">
        <v>15000</v>
      </c>
      <c r="J26" s="208">
        <f t="shared" si="3"/>
        <v>60000</v>
      </c>
      <c r="K26" s="153">
        <f t="shared" si="1"/>
        <v>24</v>
      </c>
      <c r="L26" s="184">
        <f t="shared" si="2"/>
        <v>360000</v>
      </c>
    </row>
    <row r="27" s="153" customFormat="1" spans="2:12">
      <c r="B27" s="207" t="s">
        <v>528</v>
      </c>
      <c r="C27" s="172">
        <v>4</v>
      </c>
      <c r="D27" s="172" t="s">
        <v>319</v>
      </c>
      <c r="E27" s="173">
        <v>3000</v>
      </c>
      <c r="F27" s="203">
        <f t="shared" si="0"/>
        <v>12000</v>
      </c>
      <c r="H27" s="172">
        <v>4</v>
      </c>
      <c r="I27" s="173">
        <v>3000</v>
      </c>
      <c r="J27" s="208">
        <f t="shared" si="3"/>
        <v>12000</v>
      </c>
      <c r="K27" s="153">
        <f t="shared" si="1"/>
        <v>24</v>
      </c>
      <c r="L27" s="184">
        <f t="shared" si="2"/>
        <v>72000</v>
      </c>
    </row>
    <row r="28" s="153" customFormat="1" spans="2:12">
      <c r="B28" s="207" t="s">
        <v>529</v>
      </c>
      <c r="C28" s="172">
        <v>4</v>
      </c>
      <c r="D28" s="172" t="s">
        <v>319</v>
      </c>
      <c r="E28" s="173">
        <v>5500</v>
      </c>
      <c r="F28" s="203">
        <f t="shared" si="0"/>
        <v>22000</v>
      </c>
      <c r="H28" s="172">
        <v>4</v>
      </c>
      <c r="I28" s="173">
        <v>5500</v>
      </c>
      <c r="J28" s="208">
        <f t="shared" si="3"/>
        <v>22000</v>
      </c>
      <c r="K28" s="153">
        <f t="shared" si="1"/>
        <v>24</v>
      </c>
      <c r="L28" s="184">
        <f t="shared" si="2"/>
        <v>132000</v>
      </c>
    </row>
    <row r="29" s="153" customFormat="1" spans="2:12">
      <c r="B29" s="207" t="s">
        <v>530</v>
      </c>
      <c r="C29" s="172">
        <v>4</v>
      </c>
      <c r="D29" s="172" t="s">
        <v>319</v>
      </c>
      <c r="E29" s="173">
        <v>3000</v>
      </c>
      <c r="F29" s="203">
        <f t="shared" si="0"/>
        <v>12000</v>
      </c>
      <c r="H29" s="172">
        <v>4</v>
      </c>
      <c r="I29" s="173">
        <v>3000</v>
      </c>
      <c r="J29" s="208">
        <f t="shared" si="3"/>
        <v>12000</v>
      </c>
      <c r="K29" s="153">
        <f t="shared" si="1"/>
        <v>24</v>
      </c>
      <c r="L29" s="184">
        <f t="shared" si="2"/>
        <v>72000</v>
      </c>
    </row>
    <row r="30" s="153" customFormat="1" spans="2:12">
      <c r="B30" s="207" t="s">
        <v>531</v>
      </c>
      <c r="C30" s="172">
        <v>4</v>
      </c>
      <c r="D30" s="172" t="s">
        <v>319</v>
      </c>
      <c r="E30" s="173">
        <v>2500</v>
      </c>
      <c r="F30" s="203">
        <f t="shared" si="0"/>
        <v>10000</v>
      </c>
      <c r="H30" s="172">
        <v>4</v>
      </c>
      <c r="I30" s="173">
        <v>2500</v>
      </c>
      <c r="J30" s="208">
        <f t="shared" si="3"/>
        <v>10000</v>
      </c>
      <c r="K30" s="153">
        <f t="shared" si="1"/>
        <v>24</v>
      </c>
      <c r="L30" s="184">
        <f t="shared" si="2"/>
        <v>60000</v>
      </c>
    </row>
    <row r="31" s="153" customFormat="1" spans="2:12">
      <c r="B31" s="207" t="s">
        <v>532</v>
      </c>
      <c r="C31" s="172">
        <v>4</v>
      </c>
      <c r="D31" s="172" t="s">
        <v>319</v>
      </c>
      <c r="E31" s="173">
        <v>4000</v>
      </c>
      <c r="F31" s="203">
        <f t="shared" si="0"/>
        <v>16000</v>
      </c>
      <c r="H31" s="172">
        <v>4</v>
      </c>
      <c r="I31" s="173">
        <v>4000</v>
      </c>
      <c r="J31" s="208">
        <f t="shared" si="3"/>
        <v>16000</v>
      </c>
      <c r="K31" s="153">
        <f t="shared" si="1"/>
        <v>24</v>
      </c>
      <c r="L31" s="184">
        <f t="shared" si="2"/>
        <v>96000</v>
      </c>
    </row>
    <row r="32" s="153" customFormat="1" spans="2:12">
      <c r="B32" s="204" t="s">
        <v>533</v>
      </c>
      <c r="C32" s="172">
        <v>24</v>
      </c>
      <c r="D32" s="172" t="s">
        <v>319</v>
      </c>
      <c r="E32" s="173">
        <v>1000</v>
      </c>
      <c r="F32" s="203">
        <f t="shared" si="0"/>
        <v>24000</v>
      </c>
      <c r="H32" s="172">
        <v>24</v>
      </c>
      <c r="I32" s="173">
        <v>1000</v>
      </c>
      <c r="J32" s="208">
        <f t="shared" si="3"/>
        <v>24000</v>
      </c>
      <c r="K32" s="153">
        <f t="shared" si="1"/>
        <v>144</v>
      </c>
      <c r="L32" s="184">
        <f t="shared" si="2"/>
        <v>144000</v>
      </c>
    </row>
    <row r="33" s="153" customFormat="1" spans="2:12">
      <c r="B33" s="204" t="s">
        <v>534</v>
      </c>
      <c r="C33" s="172">
        <v>2</v>
      </c>
      <c r="D33" s="172" t="s">
        <v>319</v>
      </c>
      <c r="E33" s="173">
        <v>12000</v>
      </c>
      <c r="F33" s="203">
        <f t="shared" si="0"/>
        <v>24000</v>
      </c>
      <c r="H33" s="172">
        <v>2</v>
      </c>
      <c r="I33" s="173">
        <v>12000</v>
      </c>
      <c r="J33" s="208">
        <f t="shared" si="3"/>
        <v>24000</v>
      </c>
      <c r="K33" s="153">
        <f t="shared" si="1"/>
        <v>12</v>
      </c>
      <c r="L33" s="184">
        <f t="shared" si="2"/>
        <v>144000</v>
      </c>
    </row>
    <row r="34" s="153" customFormat="1" spans="2:12">
      <c r="B34" s="204" t="s">
        <v>535</v>
      </c>
      <c r="C34" s="172">
        <v>6</v>
      </c>
      <c r="D34" s="172" t="s">
        <v>319</v>
      </c>
      <c r="E34" s="173">
        <v>1500</v>
      </c>
      <c r="F34" s="203">
        <f t="shared" si="0"/>
        <v>9000</v>
      </c>
      <c r="H34" s="172">
        <v>6</v>
      </c>
      <c r="I34" s="173">
        <v>1500</v>
      </c>
      <c r="J34" s="208">
        <f t="shared" si="3"/>
        <v>9000</v>
      </c>
      <c r="K34" s="153">
        <f t="shared" si="1"/>
        <v>36</v>
      </c>
      <c r="L34" s="184">
        <f t="shared" si="2"/>
        <v>54000</v>
      </c>
    </row>
    <row r="35" s="153" customFormat="1" spans="2:12">
      <c r="B35" s="204" t="s">
        <v>536</v>
      </c>
      <c r="C35" s="172">
        <v>2</v>
      </c>
      <c r="D35" s="172" t="s">
        <v>513</v>
      </c>
      <c r="E35" s="173">
        <v>20000</v>
      </c>
      <c r="F35" s="203">
        <f t="shared" si="0"/>
        <v>40000</v>
      </c>
      <c r="H35" s="172">
        <v>2</v>
      </c>
      <c r="I35" s="173">
        <v>20000</v>
      </c>
      <c r="J35" s="208">
        <f t="shared" si="3"/>
        <v>40000</v>
      </c>
      <c r="K35" s="153">
        <f t="shared" si="1"/>
        <v>12</v>
      </c>
      <c r="L35" s="184">
        <f t="shared" si="2"/>
        <v>240000</v>
      </c>
    </row>
    <row r="36" s="153" customFormat="1" spans="2:12">
      <c r="B36" s="204" t="s">
        <v>537</v>
      </c>
      <c r="C36" s="172">
        <v>2</v>
      </c>
      <c r="D36" s="172" t="s">
        <v>513</v>
      </c>
      <c r="E36" s="173">
        <v>25000</v>
      </c>
      <c r="F36" s="203">
        <f t="shared" si="0"/>
        <v>50000</v>
      </c>
      <c r="H36" s="172">
        <v>2</v>
      </c>
      <c r="I36" s="173">
        <v>25000</v>
      </c>
      <c r="J36" s="208">
        <f t="shared" si="3"/>
        <v>50000</v>
      </c>
      <c r="K36" s="153">
        <f t="shared" si="1"/>
        <v>12</v>
      </c>
      <c r="L36" s="184">
        <f t="shared" si="2"/>
        <v>300000</v>
      </c>
    </row>
    <row r="37" s="153" customFormat="1" spans="2:12">
      <c r="B37" s="204" t="s">
        <v>538</v>
      </c>
      <c r="C37" s="172">
        <v>2</v>
      </c>
      <c r="D37" s="172" t="s">
        <v>513</v>
      </c>
      <c r="E37" s="173">
        <v>10000</v>
      </c>
      <c r="F37" s="203">
        <f t="shared" si="0"/>
        <v>20000</v>
      </c>
      <c r="H37" s="172">
        <v>2</v>
      </c>
      <c r="I37" s="173">
        <v>10000</v>
      </c>
      <c r="J37" s="208">
        <f t="shared" si="3"/>
        <v>20000</v>
      </c>
      <c r="K37" s="153">
        <f t="shared" si="1"/>
        <v>12</v>
      </c>
      <c r="L37" s="184">
        <f t="shared" si="2"/>
        <v>120000</v>
      </c>
    </row>
    <row r="38" s="153" customFormat="1" spans="2:12">
      <c r="B38" s="204" t="s">
        <v>539</v>
      </c>
      <c r="C38" s="172">
        <v>2</v>
      </c>
      <c r="D38" s="172" t="s">
        <v>513</v>
      </c>
      <c r="E38" s="173">
        <v>10000</v>
      </c>
      <c r="F38" s="203">
        <f t="shared" si="0"/>
        <v>20000</v>
      </c>
      <c r="H38" s="172">
        <v>2</v>
      </c>
      <c r="I38" s="173">
        <v>10000</v>
      </c>
      <c r="J38" s="208">
        <f t="shared" si="3"/>
        <v>20000</v>
      </c>
      <c r="K38" s="153">
        <f t="shared" si="1"/>
        <v>12</v>
      </c>
      <c r="L38" s="184">
        <f t="shared" si="2"/>
        <v>120000</v>
      </c>
    </row>
    <row r="39" s="153" customFormat="1" spans="2:12">
      <c r="B39" s="204" t="s">
        <v>540</v>
      </c>
      <c r="C39" s="172">
        <v>18</v>
      </c>
      <c r="D39" s="172" t="s">
        <v>319</v>
      </c>
      <c r="E39" s="173">
        <v>4000</v>
      </c>
      <c r="F39" s="203">
        <f t="shared" si="0"/>
        <v>72000</v>
      </c>
      <c r="H39" s="172">
        <v>18</v>
      </c>
      <c r="I39" s="173">
        <v>4000</v>
      </c>
      <c r="J39" s="208">
        <f t="shared" si="3"/>
        <v>72000</v>
      </c>
      <c r="K39" s="153">
        <f t="shared" si="1"/>
        <v>108</v>
      </c>
      <c r="L39" s="184">
        <f t="shared" si="2"/>
        <v>432000</v>
      </c>
    </row>
    <row r="40" s="153" customFormat="1" spans="2:12">
      <c r="B40" s="204" t="s">
        <v>541</v>
      </c>
      <c r="C40" s="172">
        <v>18</v>
      </c>
      <c r="D40" s="172" t="s">
        <v>319</v>
      </c>
      <c r="E40" s="173">
        <v>1500</v>
      </c>
      <c r="F40" s="203">
        <f t="shared" si="0"/>
        <v>27000</v>
      </c>
      <c r="H40" s="172">
        <v>18</v>
      </c>
      <c r="I40" s="173">
        <v>1500</v>
      </c>
      <c r="J40" s="208">
        <f t="shared" si="3"/>
        <v>27000</v>
      </c>
      <c r="K40" s="153">
        <f t="shared" si="1"/>
        <v>108</v>
      </c>
      <c r="L40" s="184">
        <f t="shared" si="2"/>
        <v>162000</v>
      </c>
    </row>
    <row r="41" s="153" customFormat="1" spans="2:12">
      <c r="B41" s="204" t="s">
        <v>542</v>
      </c>
      <c r="C41" s="172">
        <v>18</v>
      </c>
      <c r="D41" s="172" t="s">
        <v>543</v>
      </c>
      <c r="E41" s="173">
        <v>100</v>
      </c>
      <c r="F41" s="203">
        <f t="shared" si="0"/>
        <v>1800</v>
      </c>
      <c r="H41" s="172">
        <v>18</v>
      </c>
      <c r="I41" s="173">
        <v>100</v>
      </c>
      <c r="J41" s="208">
        <f t="shared" si="3"/>
        <v>1800</v>
      </c>
      <c r="K41" s="153">
        <f t="shared" si="1"/>
        <v>108</v>
      </c>
      <c r="L41" s="184">
        <f t="shared" si="2"/>
        <v>10800</v>
      </c>
    </row>
    <row r="42" s="153" customFormat="1" spans="2:12">
      <c r="B42" s="204" t="s">
        <v>544</v>
      </c>
      <c r="C42" s="172">
        <v>18</v>
      </c>
      <c r="D42" s="172" t="s">
        <v>543</v>
      </c>
      <c r="E42" s="173">
        <v>1500</v>
      </c>
      <c r="F42" s="203">
        <f t="shared" si="0"/>
        <v>27000</v>
      </c>
      <c r="H42" s="172">
        <v>18</v>
      </c>
      <c r="I42" s="173">
        <v>1500</v>
      </c>
      <c r="J42" s="208">
        <f t="shared" si="3"/>
        <v>27000</v>
      </c>
      <c r="K42" s="153">
        <f t="shared" si="1"/>
        <v>108</v>
      </c>
      <c r="L42" s="184">
        <f t="shared" si="2"/>
        <v>162000</v>
      </c>
    </row>
    <row r="43" s="153" customFormat="1" spans="2:12">
      <c r="B43" s="204" t="s">
        <v>545</v>
      </c>
      <c r="C43" s="172">
        <v>18</v>
      </c>
      <c r="D43" s="172" t="s">
        <v>319</v>
      </c>
      <c r="E43" s="173">
        <v>1000</v>
      </c>
      <c r="F43" s="203">
        <f t="shared" si="0"/>
        <v>18000</v>
      </c>
      <c r="H43" s="172">
        <v>18</v>
      </c>
      <c r="I43" s="173">
        <v>1000</v>
      </c>
      <c r="J43" s="208">
        <f t="shared" si="3"/>
        <v>18000</v>
      </c>
      <c r="K43" s="153">
        <f t="shared" si="1"/>
        <v>108</v>
      </c>
      <c r="L43" s="184">
        <f t="shared" si="2"/>
        <v>108000</v>
      </c>
    </row>
    <row r="44" s="153" customFormat="1" spans="2:12">
      <c r="B44" s="204" t="s">
        <v>546</v>
      </c>
      <c r="C44" s="172">
        <v>18</v>
      </c>
      <c r="D44" s="172" t="s">
        <v>543</v>
      </c>
      <c r="E44" s="173">
        <v>1500</v>
      </c>
      <c r="F44" s="203">
        <f t="shared" si="0"/>
        <v>27000</v>
      </c>
      <c r="H44" s="172">
        <v>18</v>
      </c>
      <c r="I44" s="173">
        <v>1500</v>
      </c>
      <c r="J44" s="208">
        <f t="shared" si="3"/>
        <v>27000</v>
      </c>
      <c r="K44" s="153">
        <f t="shared" si="1"/>
        <v>108</v>
      </c>
      <c r="L44" s="184">
        <f t="shared" si="2"/>
        <v>162000</v>
      </c>
    </row>
    <row r="45" s="153" customFormat="1" spans="2:12">
      <c r="B45" s="204" t="s">
        <v>547</v>
      </c>
      <c r="C45" s="172">
        <v>18</v>
      </c>
      <c r="D45" s="172" t="s">
        <v>319</v>
      </c>
      <c r="E45" s="173">
        <v>1500</v>
      </c>
      <c r="F45" s="203">
        <f t="shared" si="0"/>
        <v>27000</v>
      </c>
      <c r="H45" s="172">
        <v>18</v>
      </c>
      <c r="I45" s="173">
        <v>1500</v>
      </c>
      <c r="J45" s="208">
        <f t="shared" si="3"/>
        <v>27000</v>
      </c>
      <c r="K45" s="153">
        <f t="shared" si="1"/>
        <v>108</v>
      </c>
      <c r="L45" s="184">
        <f t="shared" si="2"/>
        <v>162000</v>
      </c>
    </row>
    <row r="46" s="153" customFormat="1" ht="15.75" customHeight="1" spans="2:12">
      <c r="B46" s="205" t="s">
        <v>548</v>
      </c>
      <c r="C46" s="172">
        <v>18</v>
      </c>
      <c r="D46" s="172" t="s">
        <v>319</v>
      </c>
      <c r="E46" s="173">
        <v>400</v>
      </c>
      <c r="F46" s="203">
        <f t="shared" si="0"/>
        <v>7200</v>
      </c>
      <c r="H46" s="172">
        <v>18</v>
      </c>
      <c r="I46" s="173">
        <v>400</v>
      </c>
      <c r="J46" s="208">
        <f t="shared" si="3"/>
        <v>7200</v>
      </c>
      <c r="K46" s="153">
        <f t="shared" si="1"/>
        <v>108</v>
      </c>
      <c r="L46" s="184">
        <f t="shared" si="2"/>
        <v>43200</v>
      </c>
    </row>
    <row r="47" spans="2:10">
      <c r="B47" s="181" t="s">
        <v>248</v>
      </c>
      <c r="C47" s="181"/>
      <c r="D47" s="181"/>
      <c r="E47" s="181"/>
      <c r="F47" s="182">
        <f>SUM(F10:F46)</f>
        <v>739668</v>
      </c>
      <c r="J47" s="155">
        <f>SUM(J10:J46)</f>
        <v>739668</v>
      </c>
    </row>
    <row r="48" spans="2:6">
      <c r="B48" s="160"/>
      <c r="C48" s="183"/>
      <c r="D48" s="160"/>
      <c r="E48" s="160"/>
      <c r="F48" s="160"/>
    </row>
    <row r="49" spans="2:6">
      <c r="B49" s="160"/>
      <c r="C49" s="183"/>
      <c r="D49" s="160"/>
      <c r="E49" s="160"/>
      <c r="F49" s="160"/>
    </row>
    <row r="50" spans="2:6">
      <c r="B50" s="160"/>
      <c r="C50" s="183"/>
      <c r="D50" s="160"/>
      <c r="E50" s="160"/>
      <c r="F50" s="160"/>
    </row>
    <row r="51" spans="2:6">
      <c r="B51" s="160"/>
      <c r="C51" s="183"/>
      <c r="D51" s="160"/>
      <c r="E51" s="160"/>
      <c r="F51" s="160"/>
    </row>
    <row r="52" spans="2:6">
      <c r="B52" s="160"/>
      <c r="C52" s="183"/>
      <c r="D52" s="160"/>
      <c r="E52" s="160"/>
      <c r="F52" s="160"/>
    </row>
    <row r="53" spans="2:6">
      <c r="B53" s="160"/>
      <c r="C53" s="183"/>
      <c r="D53" s="160"/>
      <c r="E53" s="160"/>
      <c r="F53" s="160"/>
    </row>
    <row r="54" spans="2:6">
      <c r="B54" s="160"/>
      <c r="C54" s="183"/>
      <c r="D54" s="160"/>
      <c r="E54" s="160"/>
      <c r="F54" s="160"/>
    </row>
    <row r="55" spans="2:6">
      <c r="B55" s="160"/>
      <c r="C55" s="183"/>
      <c r="D55" s="160"/>
      <c r="E55" s="160"/>
      <c r="F55" s="160"/>
    </row>
    <row r="56" spans="2:6">
      <c r="B56" s="160"/>
      <c r="C56" s="183"/>
      <c r="D56" s="160"/>
      <c r="E56" s="160"/>
      <c r="F56" s="160"/>
    </row>
  </sheetData>
  <mergeCells count="7">
    <mergeCell ref="B1:F1"/>
    <mergeCell ref="B2:F2"/>
    <mergeCell ref="B3:F3"/>
    <mergeCell ref="B5:F5"/>
    <mergeCell ref="B6:F6"/>
    <mergeCell ref="B7:F7"/>
    <mergeCell ref="B47:E47"/>
  </mergeCells>
  <printOptions horizontalCentered="1"/>
  <pageMargins left="0.0393700787401575" right="0.0393700787401575" top="0.748031496062992" bottom="0.748031496062992" header="0.31496062992126" footer="0.31496062992126"/>
  <pageSetup paperSize="9" scale="92" fitToHeight="0" orientation="portrait" horizontalDpi="300" verticalDpi="300"/>
  <headerFooter/>
  <rowBreaks count="1" manualBreakCount="1">
    <brk id="53" max="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  <pageSetUpPr fitToPage="1"/>
  </sheetPr>
  <dimension ref="B1:L56"/>
  <sheetViews>
    <sheetView view="pageBreakPreview" zoomScaleNormal="100" workbookViewId="0">
      <selection activeCell="B7" sqref="B7:F7"/>
    </sheetView>
  </sheetViews>
  <sheetFormatPr defaultColWidth="9.13636363636364" defaultRowHeight="15.5"/>
  <cols>
    <col min="1" max="1" width="9.13636363636364" style="154"/>
    <col min="2" max="2" width="58.7090909090909" style="154" customWidth="1"/>
    <col min="3" max="3" width="9.42727272727273" style="155" customWidth="1"/>
    <col min="4" max="4" width="5.70909090909091" style="154" customWidth="1"/>
    <col min="5" max="5" width="16.1363636363636" style="154" customWidth="1"/>
    <col min="6" max="6" width="20.7090909090909" style="154" customWidth="1"/>
    <col min="7" max="7" width="9.13636363636364" style="154"/>
    <col min="8" max="8" width="3" style="154" customWidth="1"/>
    <col min="9" max="10" width="12.8545454545455" style="155" customWidth="1"/>
    <col min="11" max="11" width="5.28181818181818" style="154" customWidth="1"/>
    <col min="12" max="12" width="15.2818181818182" style="154" customWidth="1"/>
    <col min="13" max="13" width="15" style="154" customWidth="1"/>
    <col min="14" max="16384" width="9.13636363636364" style="154"/>
  </cols>
  <sheetData>
    <row r="1" ht="15" customHeight="1" spans="2:6">
      <c r="B1" s="156" t="s">
        <v>302</v>
      </c>
      <c r="C1" s="156"/>
      <c r="D1" s="156"/>
      <c r="E1" s="156"/>
      <c r="F1" s="156"/>
    </row>
    <row r="2" spans="2:6">
      <c r="B2" s="157" t="s">
        <v>269</v>
      </c>
      <c r="C2" s="157"/>
      <c r="D2" s="157"/>
      <c r="E2" s="157"/>
      <c r="F2" s="157"/>
    </row>
    <row r="3" spans="2:6">
      <c r="B3" s="156" t="s">
        <v>303</v>
      </c>
      <c r="C3" s="156"/>
      <c r="D3" s="156"/>
      <c r="E3" s="156"/>
      <c r="F3" s="156"/>
    </row>
    <row r="4" ht="7.5" customHeight="1" spans="2:6">
      <c r="B4" s="158"/>
      <c r="C4" s="159"/>
      <c r="D4" s="160"/>
      <c r="E4" s="160"/>
      <c r="F4" s="160"/>
    </row>
    <row r="5" ht="7.5" customHeight="1" spans="2:6">
      <c r="B5" s="156"/>
      <c r="C5" s="156"/>
      <c r="D5" s="156"/>
      <c r="E5" s="156"/>
      <c r="F5" s="156"/>
    </row>
    <row r="6" spans="2:6">
      <c r="B6" s="157" t="s">
        <v>623</v>
      </c>
      <c r="C6" s="157"/>
      <c r="D6" s="157"/>
      <c r="E6" s="157"/>
      <c r="F6" s="157"/>
    </row>
    <row r="7" spans="2:6">
      <c r="B7" s="156" t="s">
        <v>305</v>
      </c>
      <c r="C7" s="156"/>
      <c r="D7" s="156"/>
      <c r="E7" s="156"/>
      <c r="F7" s="156"/>
    </row>
    <row r="8" spans="2:6">
      <c r="B8" s="158"/>
      <c r="C8" s="161"/>
      <c r="D8" s="160"/>
      <c r="E8" s="160"/>
      <c r="F8" s="160"/>
    </row>
    <row r="9" s="153" customFormat="1" spans="2:11">
      <c r="B9" s="162" t="s">
        <v>306</v>
      </c>
      <c r="C9" s="163" t="s">
        <v>307</v>
      </c>
      <c r="D9" s="162" t="s">
        <v>308</v>
      </c>
      <c r="E9" s="164" t="s">
        <v>322</v>
      </c>
      <c r="F9" s="164" t="s">
        <v>169</v>
      </c>
      <c r="K9" s="153" t="s">
        <v>509</v>
      </c>
    </row>
    <row r="10" s="153" customFormat="1" spans="2:12">
      <c r="B10" s="202" t="s">
        <v>510</v>
      </c>
      <c r="C10" s="172">
        <v>4</v>
      </c>
      <c r="D10" s="172" t="s">
        <v>319</v>
      </c>
      <c r="E10" s="173">
        <v>3000</v>
      </c>
      <c r="F10" s="203">
        <f t="shared" ref="F10:F46" si="0">E10*C10</f>
        <v>12000</v>
      </c>
      <c r="H10" s="172">
        <v>4</v>
      </c>
      <c r="I10" s="173">
        <v>3000</v>
      </c>
      <c r="J10" s="208">
        <f>I10*H10</f>
        <v>12000</v>
      </c>
      <c r="K10" s="153">
        <f t="shared" ref="K10:K46" si="1">H10*6</f>
        <v>24</v>
      </c>
      <c r="L10" s="184">
        <f t="shared" ref="L10:L46" si="2">K10*I10</f>
        <v>72000</v>
      </c>
    </row>
    <row r="11" s="153" customFormat="1" spans="2:12">
      <c r="B11" s="202" t="s">
        <v>511</v>
      </c>
      <c r="C11" s="172">
        <v>6</v>
      </c>
      <c r="D11" s="172" t="s">
        <v>319</v>
      </c>
      <c r="E11" s="173">
        <v>1000</v>
      </c>
      <c r="F11" s="203">
        <f t="shared" si="0"/>
        <v>6000</v>
      </c>
      <c r="H11" s="172">
        <v>6</v>
      </c>
      <c r="I11" s="173">
        <v>1000</v>
      </c>
      <c r="J11" s="208">
        <f t="shared" ref="J11:J46" si="3">I11*H11</f>
        <v>6000</v>
      </c>
      <c r="K11" s="153">
        <f t="shared" si="1"/>
        <v>36</v>
      </c>
      <c r="L11" s="184">
        <f t="shared" si="2"/>
        <v>36000</v>
      </c>
    </row>
    <row r="12" s="153" customFormat="1" spans="2:12">
      <c r="B12" s="202" t="s">
        <v>512</v>
      </c>
      <c r="C12" s="172">
        <v>2</v>
      </c>
      <c r="D12" s="172" t="s">
        <v>513</v>
      </c>
      <c r="E12" s="173">
        <v>11499</v>
      </c>
      <c r="F12" s="203">
        <f t="shared" si="0"/>
        <v>22998</v>
      </c>
      <c r="H12" s="172">
        <v>2</v>
      </c>
      <c r="I12" s="173">
        <v>11499</v>
      </c>
      <c r="J12" s="208">
        <f t="shared" si="3"/>
        <v>22998</v>
      </c>
      <c r="K12" s="153">
        <f t="shared" si="1"/>
        <v>12</v>
      </c>
      <c r="L12" s="184">
        <f t="shared" si="2"/>
        <v>137988</v>
      </c>
    </row>
    <row r="13" s="153" customFormat="1" spans="2:12">
      <c r="B13" s="202" t="s">
        <v>514</v>
      </c>
      <c r="C13" s="172">
        <v>4</v>
      </c>
      <c r="D13" s="172" t="s">
        <v>319</v>
      </c>
      <c r="E13" s="173">
        <v>1500</v>
      </c>
      <c r="F13" s="203">
        <f t="shared" si="0"/>
        <v>6000</v>
      </c>
      <c r="H13" s="172">
        <v>4</v>
      </c>
      <c r="I13" s="173">
        <v>1500</v>
      </c>
      <c r="J13" s="208">
        <f t="shared" si="3"/>
        <v>6000</v>
      </c>
      <c r="K13" s="153">
        <f t="shared" si="1"/>
        <v>24</v>
      </c>
      <c r="L13" s="184">
        <f t="shared" si="2"/>
        <v>36000</v>
      </c>
    </row>
    <row r="14" s="153" customFormat="1" spans="2:12">
      <c r="B14" s="202" t="s">
        <v>515</v>
      </c>
      <c r="C14" s="172">
        <v>4</v>
      </c>
      <c r="D14" s="172" t="s">
        <v>319</v>
      </c>
      <c r="E14" s="173">
        <v>2600</v>
      </c>
      <c r="F14" s="203">
        <f t="shared" si="0"/>
        <v>10400</v>
      </c>
      <c r="H14" s="172">
        <v>4</v>
      </c>
      <c r="I14" s="173">
        <v>2600</v>
      </c>
      <c r="J14" s="208">
        <f t="shared" si="3"/>
        <v>10400</v>
      </c>
      <c r="K14" s="153">
        <f t="shared" si="1"/>
        <v>24</v>
      </c>
      <c r="L14" s="184">
        <f t="shared" si="2"/>
        <v>62400</v>
      </c>
    </row>
    <row r="15" s="153" customFormat="1" spans="2:12">
      <c r="B15" s="202" t="s">
        <v>516</v>
      </c>
      <c r="C15" s="172">
        <v>2</v>
      </c>
      <c r="D15" s="172" t="s">
        <v>319</v>
      </c>
      <c r="E15" s="173">
        <v>2880</v>
      </c>
      <c r="F15" s="203">
        <f t="shared" si="0"/>
        <v>5760</v>
      </c>
      <c r="H15" s="172">
        <v>2</v>
      </c>
      <c r="I15" s="173">
        <v>2880</v>
      </c>
      <c r="J15" s="208">
        <f t="shared" si="3"/>
        <v>5760</v>
      </c>
      <c r="K15" s="153">
        <f t="shared" si="1"/>
        <v>12</v>
      </c>
      <c r="L15" s="184">
        <f t="shared" si="2"/>
        <v>34560</v>
      </c>
    </row>
    <row r="16" s="153" customFormat="1" spans="2:12">
      <c r="B16" s="202" t="s">
        <v>517</v>
      </c>
      <c r="C16" s="172">
        <v>2</v>
      </c>
      <c r="D16" s="172" t="s">
        <v>319</v>
      </c>
      <c r="E16" s="173">
        <v>2995</v>
      </c>
      <c r="F16" s="203">
        <f t="shared" si="0"/>
        <v>5990</v>
      </c>
      <c r="H16" s="172">
        <v>2</v>
      </c>
      <c r="I16" s="173">
        <v>2995</v>
      </c>
      <c r="J16" s="208">
        <f t="shared" si="3"/>
        <v>5990</v>
      </c>
      <c r="K16" s="153">
        <f t="shared" si="1"/>
        <v>12</v>
      </c>
      <c r="L16" s="184">
        <f t="shared" si="2"/>
        <v>35940</v>
      </c>
    </row>
    <row r="17" s="153" customFormat="1" spans="2:12">
      <c r="B17" s="202" t="s">
        <v>518</v>
      </c>
      <c r="C17" s="172">
        <v>4</v>
      </c>
      <c r="D17" s="172" t="s">
        <v>319</v>
      </c>
      <c r="E17" s="173">
        <v>600</v>
      </c>
      <c r="F17" s="203">
        <f t="shared" si="0"/>
        <v>2400</v>
      </c>
      <c r="H17" s="172">
        <v>4</v>
      </c>
      <c r="I17" s="173">
        <v>600</v>
      </c>
      <c r="J17" s="208">
        <f t="shared" si="3"/>
        <v>2400</v>
      </c>
      <c r="K17" s="153">
        <f t="shared" si="1"/>
        <v>24</v>
      </c>
      <c r="L17" s="184">
        <f t="shared" si="2"/>
        <v>14400</v>
      </c>
    </row>
    <row r="18" s="153" customFormat="1" spans="2:12">
      <c r="B18" s="204" t="s">
        <v>519</v>
      </c>
      <c r="C18" s="172">
        <v>4</v>
      </c>
      <c r="D18" s="172" t="s">
        <v>513</v>
      </c>
      <c r="E18" s="173">
        <v>6000</v>
      </c>
      <c r="F18" s="203">
        <f t="shared" si="0"/>
        <v>24000</v>
      </c>
      <c r="H18" s="172">
        <v>4</v>
      </c>
      <c r="I18" s="173">
        <v>6000</v>
      </c>
      <c r="J18" s="208">
        <f t="shared" si="3"/>
        <v>24000</v>
      </c>
      <c r="K18" s="153">
        <f t="shared" si="1"/>
        <v>24</v>
      </c>
      <c r="L18" s="184">
        <f t="shared" si="2"/>
        <v>144000</v>
      </c>
    </row>
    <row r="19" s="153" customFormat="1" spans="2:12">
      <c r="B19" s="204" t="s">
        <v>520</v>
      </c>
      <c r="C19" s="172">
        <v>4</v>
      </c>
      <c r="D19" s="172" t="s">
        <v>319</v>
      </c>
      <c r="E19" s="173">
        <v>2505</v>
      </c>
      <c r="F19" s="203">
        <f t="shared" si="0"/>
        <v>10020</v>
      </c>
      <c r="H19" s="172">
        <v>4</v>
      </c>
      <c r="I19" s="173">
        <v>2505</v>
      </c>
      <c r="J19" s="208">
        <f t="shared" si="3"/>
        <v>10020</v>
      </c>
      <c r="K19" s="153">
        <f t="shared" si="1"/>
        <v>24</v>
      </c>
      <c r="L19" s="184">
        <f t="shared" si="2"/>
        <v>60120</v>
      </c>
    </row>
    <row r="20" s="153" customFormat="1" spans="2:12">
      <c r="B20" s="204" t="s">
        <v>521</v>
      </c>
      <c r="C20" s="172">
        <v>4</v>
      </c>
      <c r="D20" s="172" t="s">
        <v>319</v>
      </c>
      <c r="E20" s="173">
        <v>1025</v>
      </c>
      <c r="F20" s="203">
        <f t="shared" si="0"/>
        <v>4100</v>
      </c>
      <c r="H20" s="172">
        <v>4</v>
      </c>
      <c r="I20" s="173">
        <v>1025</v>
      </c>
      <c r="J20" s="208">
        <f t="shared" si="3"/>
        <v>4100</v>
      </c>
      <c r="K20" s="153">
        <f t="shared" si="1"/>
        <v>24</v>
      </c>
      <c r="L20" s="184">
        <f t="shared" si="2"/>
        <v>24600</v>
      </c>
    </row>
    <row r="21" s="153" customFormat="1" spans="2:12">
      <c r="B21" s="204" t="s">
        <v>522</v>
      </c>
      <c r="C21" s="172">
        <v>4</v>
      </c>
      <c r="D21" s="172" t="s">
        <v>319</v>
      </c>
      <c r="E21" s="173">
        <v>6000</v>
      </c>
      <c r="F21" s="203">
        <f t="shared" si="0"/>
        <v>24000</v>
      </c>
      <c r="H21" s="172">
        <v>4</v>
      </c>
      <c r="I21" s="173">
        <v>6000</v>
      </c>
      <c r="J21" s="208">
        <f t="shared" si="3"/>
        <v>24000</v>
      </c>
      <c r="K21" s="153">
        <f t="shared" si="1"/>
        <v>24</v>
      </c>
      <c r="L21" s="184">
        <f t="shared" si="2"/>
        <v>144000</v>
      </c>
    </row>
    <row r="22" s="153" customFormat="1" spans="2:12">
      <c r="B22" s="204" t="s">
        <v>523</v>
      </c>
      <c r="C22" s="172">
        <v>4</v>
      </c>
      <c r="D22" s="172" t="s">
        <v>319</v>
      </c>
      <c r="E22" s="173">
        <v>4500</v>
      </c>
      <c r="F22" s="203">
        <f t="shared" si="0"/>
        <v>18000</v>
      </c>
      <c r="H22" s="172">
        <v>4</v>
      </c>
      <c r="I22" s="173">
        <v>4500</v>
      </c>
      <c r="J22" s="208">
        <f t="shared" si="3"/>
        <v>18000</v>
      </c>
      <c r="K22" s="153">
        <f t="shared" si="1"/>
        <v>24</v>
      </c>
      <c r="L22" s="184">
        <f t="shared" si="2"/>
        <v>108000</v>
      </c>
    </row>
    <row r="23" s="153" customFormat="1" spans="2:12">
      <c r="B23" s="205" t="s">
        <v>524</v>
      </c>
      <c r="C23" s="172">
        <v>8</v>
      </c>
      <c r="D23" s="172" t="s">
        <v>319</v>
      </c>
      <c r="E23" s="173">
        <v>500</v>
      </c>
      <c r="F23" s="203">
        <f t="shared" si="0"/>
        <v>4000</v>
      </c>
      <c r="H23" s="172">
        <v>8</v>
      </c>
      <c r="I23" s="173">
        <v>500</v>
      </c>
      <c r="J23" s="208">
        <f t="shared" si="3"/>
        <v>4000</v>
      </c>
      <c r="K23" s="153">
        <f t="shared" si="1"/>
        <v>48</v>
      </c>
      <c r="L23" s="184">
        <f t="shared" si="2"/>
        <v>24000</v>
      </c>
    </row>
    <row r="24" s="153" customFormat="1" spans="2:12">
      <c r="B24" s="205" t="s">
        <v>525</v>
      </c>
      <c r="C24" s="172">
        <v>4</v>
      </c>
      <c r="D24" s="172" t="s">
        <v>319</v>
      </c>
      <c r="E24" s="173">
        <v>2500</v>
      </c>
      <c r="F24" s="203">
        <f t="shared" si="0"/>
        <v>10000</v>
      </c>
      <c r="H24" s="172">
        <v>4</v>
      </c>
      <c r="I24" s="173">
        <v>2500</v>
      </c>
      <c r="J24" s="208">
        <f t="shared" si="3"/>
        <v>10000</v>
      </c>
      <c r="K24" s="153">
        <f t="shared" si="1"/>
        <v>24</v>
      </c>
      <c r="L24" s="184">
        <f t="shared" si="2"/>
        <v>60000</v>
      </c>
    </row>
    <row r="25" s="153" customFormat="1" spans="2:12">
      <c r="B25" s="206" t="s">
        <v>526</v>
      </c>
      <c r="C25" s="172">
        <v>4</v>
      </c>
      <c r="D25" s="172" t="s">
        <v>319</v>
      </c>
      <c r="E25" s="173">
        <v>12000</v>
      </c>
      <c r="F25" s="203">
        <f t="shared" si="0"/>
        <v>48000</v>
      </c>
      <c r="H25" s="172">
        <v>4</v>
      </c>
      <c r="I25" s="173">
        <v>12000</v>
      </c>
      <c r="J25" s="208">
        <f t="shared" si="3"/>
        <v>48000</v>
      </c>
      <c r="K25" s="153">
        <f t="shared" si="1"/>
        <v>24</v>
      </c>
      <c r="L25" s="184">
        <f t="shared" si="2"/>
        <v>288000</v>
      </c>
    </row>
    <row r="26" s="153" customFormat="1" spans="2:12">
      <c r="B26" s="206" t="s">
        <v>527</v>
      </c>
      <c r="C26" s="172">
        <v>4</v>
      </c>
      <c r="D26" s="172" t="s">
        <v>319</v>
      </c>
      <c r="E26" s="173">
        <v>15000</v>
      </c>
      <c r="F26" s="203">
        <f t="shared" si="0"/>
        <v>60000</v>
      </c>
      <c r="H26" s="172">
        <v>4</v>
      </c>
      <c r="I26" s="173">
        <v>15000</v>
      </c>
      <c r="J26" s="208">
        <f t="shared" si="3"/>
        <v>60000</v>
      </c>
      <c r="K26" s="153">
        <f t="shared" si="1"/>
        <v>24</v>
      </c>
      <c r="L26" s="184">
        <f t="shared" si="2"/>
        <v>360000</v>
      </c>
    </row>
    <row r="27" s="153" customFormat="1" spans="2:12">
      <c r="B27" s="207" t="s">
        <v>528</v>
      </c>
      <c r="C27" s="172">
        <v>4</v>
      </c>
      <c r="D27" s="172" t="s">
        <v>319</v>
      </c>
      <c r="E27" s="173">
        <v>3000</v>
      </c>
      <c r="F27" s="203">
        <f t="shared" si="0"/>
        <v>12000</v>
      </c>
      <c r="H27" s="172">
        <v>4</v>
      </c>
      <c r="I27" s="173">
        <v>3000</v>
      </c>
      <c r="J27" s="208">
        <f t="shared" si="3"/>
        <v>12000</v>
      </c>
      <c r="K27" s="153">
        <f t="shared" si="1"/>
        <v>24</v>
      </c>
      <c r="L27" s="184">
        <f t="shared" si="2"/>
        <v>72000</v>
      </c>
    </row>
    <row r="28" s="153" customFormat="1" spans="2:12">
      <c r="B28" s="207" t="s">
        <v>529</v>
      </c>
      <c r="C28" s="172">
        <v>4</v>
      </c>
      <c r="D28" s="172" t="s">
        <v>319</v>
      </c>
      <c r="E28" s="173">
        <v>5500</v>
      </c>
      <c r="F28" s="203">
        <f t="shared" si="0"/>
        <v>22000</v>
      </c>
      <c r="H28" s="172">
        <v>4</v>
      </c>
      <c r="I28" s="173">
        <v>5500</v>
      </c>
      <c r="J28" s="208">
        <f t="shared" si="3"/>
        <v>22000</v>
      </c>
      <c r="K28" s="153">
        <f t="shared" si="1"/>
        <v>24</v>
      </c>
      <c r="L28" s="184">
        <f t="shared" si="2"/>
        <v>132000</v>
      </c>
    </row>
    <row r="29" s="153" customFormat="1" spans="2:12">
      <c r="B29" s="207" t="s">
        <v>530</v>
      </c>
      <c r="C29" s="172">
        <v>4</v>
      </c>
      <c r="D29" s="172" t="s">
        <v>319</v>
      </c>
      <c r="E29" s="173">
        <v>3000</v>
      </c>
      <c r="F29" s="203">
        <f t="shared" si="0"/>
        <v>12000</v>
      </c>
      <c r="H29" s="172">
        <v>4</v>
      </c>
      <c r="I29" s="173">
        <v>3000</v>
      </c>
      <c r="J29" s="208">
        <f t="shared" si="3"/>
        <v>12000</v>
      </c>
      <c r="K29" s="153">
        <f t="shared" si="1"/>
        <v>24</v>
      </c>
      <c r="L29" s="184">
        <f t="shared" si="2"/>
        <v>72000</v>
      </c>
    </row>
    <row r="30" s="153" customFormat="1" spans="2:12">
      <c r="B30" s="207" t="s">
        <v>531</v>
      </c>
      <c r="C30" s="172">
        <v>4</v>
      </c>
      <c r="D30" s="172" t="s">
        <v>319</v>
      </c>
      <c r="E30" s="173">
        <v>2500</v>
      </c>
      <c r="F30" s="203">
        <f t="shared" si="0"/>
        <v>10000</v>
      </c>
      <c r="H30" s="172">
        <v>4</v>
      </c>
      <c r="I30" s="173">
        <v>2500</v>
      </c>
      <c r="J30" s="208">
        <f t="shared" si="3"/>
        <v>10000</v>
      </c>
      <c r="K30" s="153">
        <f t="shared" si="1"/>
        <v>24</v>
      </c>
      <c r="L30" s="184">
        <f t="shared" si="2"/>
        <v>60000</v>
      </c>
    </row>
    <row r="31" s="153" customFormat="1" spans="2:12">
      <c r="B31" s="207" t="s">
        <v>532</v>
      </c>
      <c r="C31" s="172">
        <v>4</v>
      </c>
      <c r="D31" s="172" t="s">
        <v>319</v>
      </c>
      <c r="E31" s="173">
        <v>4000</v>
      </c>
      <c r="F31" s="203">
        <f t="shared" si="0"/>
        <v>16000</v>
      </c>
      <c r="H31" s="172">
        <v>4</v>
      </c>
      <c r="I31" s="173">
        <v>4000</v>
      </c>
      <c r="J31" s="208">
        <f t="shared" si="3"/>
        <v>16000</v>
      </c>
      <c r="K31" s="153">
        <f t="shared" si="1"/>
        <v>24</v>
      </c>
      <c r="L31" s="184">
        <f t="shared" si="2"/>
        <v>96000</v>
      </c>
    </row>
    <row r="32" s="153" customFormat="1" spans="2:12">
      <c r="B32" s="204" t="s">
        <v>533</v>
      </c>
      <c r="C32" s="172">
        <v>24</v>
      </c>
      <c r="D32" s="172" t="s">
        <v>319</v>
      </c>
      <c r="E32" s="173">
        <v>1000</v>
      </c>
      <c r="F32" s="203">
        <f t="shared" si="0"/>
        <v>24000</v>
      </c>
      <c r="H32" s="172">
        <v>24</v>
      </c>
      <c r="I32" s="173">
        <v>1000</v>
      </c>
      <c r="J32" s="208">
        <f t="shared" si="3"/>
        <v>24000</v>
      </c>
      <c r="K32" s="153">
        <f t="shared" si="1"/>
        <v>144</v>
      </c>
      <c r="L32" s="184">
        <f t="shared" si="2"/>
        <v>144000</v>
      </c>
    </row>
    <row r="33" s="153" customFormat="1" spans="2:12">
      <c r="B33" s="204" t="s">
        <v>534</v>
      </c>
      <c r="C33" s="172">
        <v>2</v>
      </c>
      <c r="D33" s="172" t="s">
        <v>319</v>
      </c>
      <c r="E33" s="173">
        <v>12000</v>
      </c>
      <c r="F33" s="203">
        <f t="shared" si="0"/>
        <v>24000</v>
      </c>
      <c r="H33" s="172">
        <v>2</v>
      </c>
      <c r="I33" s="173">
        <v>12000</v>
      </c>
      <c r="J33" s="208">
        <f t="shared" si="3"/>
        <v>24000</v>
      </c>
      <c r="K33" s="153">
        <f t="shared" si="1"/>
        <v>12</v>
      </c>
      <c r="L33" s="184">
        <f t="shared" si="2"/>
        <v>144000</v>
      </c>
    </row>
    <row r="34" s="153" customFormat="1" spans="2:12">
      <c r="B34" s="204" t="s">
        <v>535</v>
      </c>
      <c r="C34" s="172">
        <v>6</v>
      </c>
      <c r="D34" s="172" t="s">
        <v>319</v>
      </c>
      <c r="E34" s="173">
        <v>1500</v>
      </c>
      <c r="F34" s="203">
        <f t="shared" si="0"/>
        <v>9000</v>
      </c>
      <c r="H34" s="172">
        <v>6</v>
      </c>
      <c r="I34" s="173">
        <v>1500</v>
      </c>
      <c r="J34" s="208">
        <f t="shared" si="3"/>
        <v>9000</v>
      </c>
      <c r="K34" s="153">
        <f t="shared" si="1"/>
        <v>36</v>
      </c>
      <c r="L34" s="184">
        <f t="shared" si="2"/>
        <v>54000</v>
      </c>
    </row>
    <row r="35" s="153" customFormat="1" spans="2:12">
      <c r="B35" s="204" t="s">
        <v>536</v>
      </c>
      <c r="C35" s="172">
        <v>2</v>
      </c>
      <c r="D35" s="172" t="s">
        <v>513</v>
      </c>
      <c r="E35" s="173">
        <v>20000</v>
      </c>
      <c r="F35" s="203">
        <f t="shared" si="0"/>
        <v>40000</v>
      </c>
      <c r="H35" s="172">
        <v>2</v>
      </c>
      <c r="I35" s="173">
        <v>20000</v>
      </c>
      <c r="J35" s="208">
        <f t="shared" si="3"/>
        <v>40000</v>
      </c>
      <c r="K35" s="153">
        <f t="shared" si="1"/>
        <v>12</v>
      </c>
      <c r="L35" s="184">
        <f t="shared" si="2"/>
        <v>240000</v>
      </c>
    </row>
    <row r="36" s="153" customFormat="1" spans="2:12">
      <c r="B36" s="204" t="s">
        <v>537</v>
      </c>
      <c r="C36" s="172">
        <v>2</v>
      </c>
      <c r="D36" s="172" t="s">
        <v>513</v>
      </c>
      <c r="E36" s="173">
        <v>25000</v>
      </c>
      <c r="F36" s="203">
        <f t="shared" si="0"/>
        <v>50000</v>
      </c>
      <c r="H36" s="172">
        <v>2</v>
      </c>
      <c r="I36" s="173">
        <v>25000</v>
      </c>
      <c r="J36" s="208">
        <f t="shared" si="3"/>
        <v>50000</v>
      </c>
      <c r="K36" s="153">
        <f t="shared" si="1"/>
        <v>12</v>
      </c>
      <c r="L36" s="184">
        <f t="shared" si="2"/>
        <v>300000</v>
      </c>
    </row>
    <row r="37" s="153" customFormat="1" spans="2:12">
      <c r="B37" s="204" t="s">
        <v>538</v>
      </c>
      <c r="C37" s="172">
        <v>2</v>
      </c>
      <c r="D37" s="172" t="s">
        <v>513</v>
      </c>
      <c r="E37" s="173">
        <v>10000</v>
      </c>
      <c r="F37" s="203">
        <f t="shared" si="0"/>
        <v>20000</v>
      </c>
      <c r="H37" s="172">
        <v>2</v>
      </c>
      <c r="I37" s="173">
        <v>10000</v>
      </c>
      <c r="J37" s="208">
        <f t="shared" si="3"/>
        <v>20000</v>
      </c>
      <c r="K37" s="153">
        <f t="shared" si="1"/>
        <v>12</v>
      </c>
      <c r="L37" s="184">
        <f t="shared" si="2"/>
        <v>120000</v>
      </c>
    </row>
    <row r="38" s="153" customFormat="1" spans="2:12">
      <c r="B38" s="204" t="s">
        <v>539</v>
      </c>
      <c r="C38" s="172">
        <v>2</v>
      </c>
      <c r="D38" s="172" t="s">
        <v>513</v>
      </c>
      <c r="E38" s="173">
        <v>10000</v>
      </c>
      <c r="F38" s="203">
        <f t="shared" si="0"/>
        <v>20000</v>
      </c>
      <c r="H38" s="172">
        <v>2</v>
      </c>
      <c r="I38" s="173">
        <v>10000</v>
      </c>
      <c r="J38" s="208">
        <f t="shared" si="3"/>
        <v>20000</v>
      </c>
      <c r="K38" s="153">
        <f t="shared" si="1"/>
        <v>12</v>
      </c>
      <c r="L38" s="184">
        <f t="shared" si="2"/>
        <v>120000</v>
      </c>
    </row>
    <row r="39" s="153" customFormat="1" spans="2:12">
      <c r="B39" s="204" t="s">
        <v>540</v>
      </c>
      <c r="C39" s="172">
        <v>18</v>
      </c>
      <c r="D39" s="172" t="s">
        <v>319</v>
      </c>
      <c r="E39" s="173">
        <v>4000</v>
      </c>
      <c r="F39" s="203">
        <f t="shared" si="0"/>
        <v>72000</v>
      </c>
      <c r="H39" s="172">
        <v>18</v>
      </c>
      <c r="I39" s="173">
        <v>4000</v>
      </c>
      <c r="J39" s="208">
        <f t="shared" si="3"/>
        <v>72000</v>
      </c>
      <c r="K39" s="153">
        <f t="shared" si="1"/>
        <v>108</v>
      </c>
      <c r="L39" s="184">
        <f t="shared" si="2"/>
        <v>432000</v>
      </c>
    </row>
    <row r="40" s="153" customFormat="1" spans="2:12">
      <c r="B40" s="204" t="s">
        <v>541</v>
      </c>
      <c r="C40" s="172">
        <v>18</v>
      </c>
      <c r="D40" s="172" t="s">
        <v>319</v>
      </c>
      <c r="E40" s="173">
        <v>1500</v>
      </c>
      <c r="F40" s="203">
        <f t="shared" si="0"/>
        <v>27000</v>
      </c>
      <c r="H40" s="172">
        <v>18</v>
      </c>
      <c r="I40" s="173">
        <v>1500</v>
      </c>
      <c r="J40" s="208">
        <f t="shared" si="3"/>
        <v>27000</v>
      </c>
      <c r="K40" s="153">
        <f t="shared" si="1"/>
        <v>108</v>
      </c>
      <c r="L40" s="184">
        <f t="shared" si="2"/>
        <v>162000</v>
      </c>
    </row>
    <row r="41" s="153" customFormat="1" spans="2:12">
      <c r="B41" s="204" t="s">
        <v>542</v>
      </c>
      <c r="C41" s="172">
        <v>18</v>
      </c>
      <c r="D41" s="172" t="s">
        <v>543</v>
      </c>
      <c r="E41" s="173">
        <v>100</v>
      </c>
      <c r="F41" s="203">
        <f t="shared" si="0"/>
        <v>1800</v>
      </c>
      <c r="H41" s="172">
        <v>18</v>
      </c>
      <c r="I41" s="173">
        <v>100</v>
      </c>
      <c r="J41" s="208">
        <f t="shared" si="3"/>
        <v>1800</v>
      </c>
      <c r="K41" s="153">
        <f t="shared" si="1"/>
        <v>108</v>
      </c>
      <c r="L41" s="184">
        <f t="shared" si="2"/>
        <v>10800</v>
      </c>
    </row>
    <row r="42" s="153" customFormat="1" spans="2:12">
      <c r="B42" s="204" t="s">
        <v>544</v>
      </c>
      <c r="C42" s="172">
        <v>18</v>
      </c>
      <c r="D42" s="172" t="s">
        <v>543</v>
      </c>
      <c r="E42" s="173">
        <v>1500</v>
      </c>
      <c r="F42" s="203">
        <f t="shared" si="0"/>
        <v>27000</v>
      </c>
      <c r="H42" s="172">
        <v>18</v>
      </c>
      <c r="I42" s="173">
        <v>1500</v>
      </c>
      <c r="J42" s="208">
        <f t="shared" si="3"/>
        <v>27000</v>
      </c>
      <c r="K42" s="153">
        <f t="shared" si="1"/>
        <v>108</v>
      </c>
      <c r="L42" s="184">
        <f t="shared" si="2"/>
        <v>162000</v>
      </c>
    </row>
    <row r="43" s="153" customFormat="1" spans="2:12">
      <c r="B43" s="204" t="s">
        <v>545</v>
      </c>
      <c r="C43" s="172">
        <v>18</v>
      </c>
      <c r="D43" s="172" t="s">
        <v>319</v>
      </c>
      <c r="E43" s="173">
        <v>1000</v>
      </c>
      <c r="F43" s="203">
        <f t="shared" si="0"/>
        <v>18000</v>
      </c>
      <c r="H43" s="172">
        <v>18</v>
      </c>
      <c r="I43" s="173">
        <v>1000</v>
      </c>
      <c r="J43" s="208">
        <f t="shared" si="3"/>
        <v>18000</v>
      </c>
      <c r="K43" s="153">
        <f t="shared" si="1"/>
        <v>108</v>
      </c>
      <c r="L43" s="184">
        <f t="shared" si="2"/>
        <v>108000</v>
      </c>
    </row>
    <row r="44" s="153" customFormat="1" spans="2:12">
      <c r="B44" s="204" t="s">
        <v>546</v>
      </c>
      <c r="C44" s="172">
        <v>18</v>
      </c>
      <c r="D44" s="172" t="s">
        <v>543</v>
      </c>
      <c r="E44" s="173">
        <v>1500</v>
      </c>
      <c r="F44" s="203">
        <f t="shared" si="0"/>
        <v>27000</v>
      </c>
      <c r="H44" s="172">
        <v>18</v>
      </c>
      <c r="I44" s="173">
        <v>1500</v>
      </c>
      <c r="J44" s="208">
        <f t="shared" si="3"/>
        <v>27000</v>
      </c>
      <c r="K44" s="153">
        <f t="shared" si="1"/>
        <v>108</v>
      </c>
      <c r="L44" s="184">
        <f t="shared" si="2"/>
        <v>162000</v>
      </c>
    </row>
    <row r="45" s="153" customFormat="1" spans="2:12">
      <c r="B45" s="204" t="s">
        <v>547</v>
      </c>
      <c r="C45" s="172">
        <v>18</v>
      </c>
      <c r="D45" s="172" t="s">
        <v>319</v>
      </c>
      <c r="E45" s="173">
        <v>1500</v>
      </c>
      <c r="F45" s="203">
        <f t="shared" si="0"/>
        <v>27000</v>
      </c>
      <c r="H45" s="172">
        <v>18</v>
      </c>
      <c r="I45" s="173">
        <v>1500</v>
      </c>
      <c r="J45" s="208">
        <f t="shared" si="3"/>
        <v>27000</v>
      </c>
      <c r="K45" s="153">
        <f t="shared" si="1"/>
        <v>108</v>
      </c>
      <c r="L45" s="184">
        <f t="shared" si="2"/>
        <v>162000</v>
      </c>
    </row>
    <row r="46" s="153" customFormat="1" ht="15.75" customHeight="1" spans="2:12">
      <c r="B46" s="205" t="s">
        <v>548</v>
      </c>
      <c r="C46" s="172">
        <v>18</v>
      </c>
      <c r="D46" s="172" t="s">
        <v>319</v>
      </c>
      <c r="E46" s="173">
        <v>400</v>
      </c>
      <c r="F46" s="203">
        <f t="shared" si="0"/>
        <v>7200</v>
      </c>
      <c r="H46" s="172">
        <v>18</v>
      </c>
      <c r="I46" s="173">
        <v>400</v>
      </c>
      <c r="J46" s="208">
        <f t="shared" si="3"/>
        <v>7200</v>
      </c>
      <c r="K46" s="153">
        <f t="shared" si="1"/>
        <v>108</v>
      </c>
      <c r="L46" s="184">
        <f t="shared" si="2"/>
        <v>43200</v>
      </c>
    </row>
    <row r="47" spans="2:10">
      <c r="B47" s="181" t="s">
        <v>248</v>
      </c>
      <c r="C47" s="181"/>
      <c r="D47" s="181"/>
      <c r="E47" s="181"/>
      <c r="F47" s="182">
        <f>SUM(F10:F46)</f>
        <v>739668</v>
      </c>
      <c r="J47" s="155">
        <f>SUM(J10:J46)</f>
        <v>739668</v>
      </c>
    </row>
    <row r="48" spans="2:6">
      <c r="B48" s="160"/>
      <c r="C48" s="183"/>
      <c r="D48" s="160"/>
      <c r="E48" s="160"/>
      <c r="F48" s="160"/>
    </row>
    <row r="49" spans="2:6">
      <c r="B49" s="160"/>
      <c r="C49" s="183"/>
      <c r="D49" s="160"/>
      <c r="E49" s="160"/>
      <c r="F49" s="160"/>
    </row>
    <row r="50" spans="2:6">
      <c r="B50" s="160"/>
      <c r="C50" s="183"/>
      <c r="D50" s="160"/>
      <c r="E50" s="160"/>
      <c r="F50" s="160"/>
    </row>
    <row r="51" spans="2:6">
      <c r="B51" s="160"/>
      <c r="C51" s="183"/>
      <c r="D51" s="160"/>
      <c r="E51" s="160"/>
      <c r="F51" s="160"/>
    </row>
    <row r="52" spans="2:6">
      <c r="B52" s="160"/>
      <c r="C52" s="183"/>
      <c r="D52" s="160"/>
      <c r="E52" s="160"/>
      <c r="F52" s="160"/>
    </row>
    <row r="53" spans="2:6">
      <c r="B53" s="160"/>
      <c r="C53" s="183"/>
      <c r="D53" s="160"/>
      <c r="E53" s="160"/>
      <c r="F53" s="160"/>
    </row>
    <row r="54" spans="2:6">
      <c r="B54" s="160"/>
      <c r="C54" s="183"/>
      <c r="D54" s="160"/>
      <c r="E54" s="160"/>
      <c r="F54" s="160"/>
    </row>
    <row r="55" spans="2:6">
      <c r="B55" s="160"/>
      <c r="C55" s="183"/>
      <c r="D55" s="160"/>
      <c r="E55" s="160"/>
      <c r="F55" s="160"/>
    </row>
    <row r="56" spans="2:6">
      <c r="B56" s="160"/>
      <c r="C56" s="183"/>
      <c r="D56" s="160"/>
      <c r="E56" s="160"/>
      <c r="F56" s="160"/>
    </row>
  </sheetData>
  <mergeCells count="7">
    <mergeCell ref="B1:F1"/>
    <mergeCell ref="B2:F2"/>
    <mergeCell ref="B3:F3"/>
    <mergeCell ref="B5:F5"/>
    <mergeCell ref="B6:F6"/>
    <mergeCell ref="B7:F7"/>
    <mergeCell ref="B47:E47"/>
  </mergeCells>
  <printOptions horizontalCentered="1"/>
  <pageMargins left="0.0393700787401575" right="0.0393700787401575" top="0.748031496062992" bottom="0.748031496062992" header="0.31496062992126" footer="0.31496062992126"/>
  <pageSetup paperSize="9" scale="92" fitToHeight="0" orientation="portrait" horizontalDpi="300" verticalDpi="300"/>
  <headerFooter/>
  <rowBreaks count="1" manualBreakCount="1">
    <brk id="53" max="5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  <pageSetUpPr fitToPage="1"/>
  </sheetPr>
  <dimension ref="B1:L56"/>
  <sheetViews>
    <sheetView view="pageBreakPreview" zoomScaleNormal="100" workbookViewId="0">
      <selection activeCell="B7" sqref="B7:F7"/>
    </sheetView>
  </sheetViews>
  <sheetFormatPr defaultColWidth="9.13636363636364" defaultRowHeight="15.5"/>
  <cols>
    <col min="1" max="1" width="9.13636363636364" style="154"/>
    <col min="2" max="2" width="58.7090909090909" style="154" customWidth="1"/>
    <col min="3" max="3" width="9.42727272727273" style="155" customWidth="1"/>
    <col min="4" max="4" width="5.70909090909091" style="154" customWidth="1"/>
    <col min="5" max="5" width="16.1363636363636" style="154" customWidth="1"/>
    <col min="6" max="6" width="20.7090909090909" style="154" customWidth="1"/>
    <col min="7" max="7" width="9.13636363636364" style="154"/>
    <col min="8" max="8" width="3" style="154" customWidth="1"/>
    <col min="9" max="10" width="12.8545454545455" style="155" customWidth="1"/>
    <col min="11" max="11" width="5.28181818181818" style="154" customWidth="1"/>
    <col min="12" max="12" width="15.2818181818182" style="154" customWidth="1"/>
    <col min="13" max="13" width="15" style="154" customWidth="1"/>
    <col min="14" max="16384" width="9.13636363636364" style="154"/>
  </cols>
  <sheetData>
    <row r="1" ht="15" customHeight="1" spans="2:6">
      <c r="B1" s="156" t="s">
        <v>302</v>
      </c>
      <c r="C1" s="156"/>
      <c r="D1" s="156"/>
      <c r="E1" s="156"/>
      <c r="F1" s="156"/>
    </row>
    <row r="2" spans="2:6">
      <c r="B2" s="157" t="s">
        <v>269</v>
      </c>
      <c r="C2" s="157"/>
      <c r="D2" s="157"/>
      <c r="E2" s="157"/>
      <c r="F2" s="157"/>
    </row>
    <row r="3" spans="2:6">
      <c r="B3" s="156" t="s">
        <v>303</v>
      </c>
      <c r="C3" s="156"/>
      <c r="D3" s="156"/>
      <c r="E3" s="156"/>
      <c r="F3" s="156"/>
    </row>
    <row r="4" ht="7.5" customHeight="1" spans="2:6">
      <c r="B4" s="158"/>
      <c r="C4" s="159"/>
      <c r="D4" s="160"/>
      <c r="E4" s="160"/>
      <c r="F4" s="160"/>
    </row>
    <row r="5" ht="7.5" customHeight="1" spans="2:6">
      <c r="B5" s="156"/>
      <c r="C5" s="156"/>
      <c r="D5" s="156"/>
      <c r="E5" s="156"/>
      <c r="F5" s="156"/>
    </row>
    <row r="6" spans="2:6">
      <c r="B6" s="157" t="s">
        <v>624</v>
      </c>
      <c r="C6" s="157"/>
      <c r="D6" s="157"/>
      <c r="E6" s="157"/>
      <c r="F6" s="157"/>
    </row>
    <row r="7" spans="2:6">
      <c r="B7" s="156" t="s">
        <v>305</v>
      </c>
      <c r="C7" s="156"/>
      <c r="D7" s="156"/>
      <c r="E7" s="156"/>
      <c r="F7" s="156"/>
    </row>
    <row r="8" spans="2:6">
      <c r="B8" s="158"/>
      <c r="C8" s="161"/>
      <c r="D8" s="160"/>
      <c r="E8" s="160"/>
      <c r="F8" s="160"/>
    </row>
    <row r="9" s="153" customFormat="1" spans="2:11">
      <c r="B9" s="162" t="s">
        <v>306</v>
      </c>
      <c r="C9" s="163" t="s">
        <v>307</v>
      </c>
      <c r="D9" s="162" t="s">
        <v>308</v>
      </c>
      <c r="E9" s="164" t="s">
        <v>322</v>
      </c>
      <c r="F9" s="164" t="s">
        <v>169</v>
      </c>
      <c r="K9" s="153" t="s">
        <v>509</v>
      </c>
    </row>
    <row r="10" s="153" customFormat="1" spans="2:12">
      <c r="B10" s="202" t="s">
        <v>510</v>
      </c>
      <c r="C10" s="172">
        <v>4</v>
      </c>
      <c r="D10" s="172" t="s">
        <v>319</v>
      </c>
      <c r="E10" s="173">
        <v>3000</v>
      </c>
      <c r="F10" s="203">
        <f t="shared" ref="F10:F46" si="0">E10*C10</f>
        <v>12000</v>
      </c>
      <c r="H10" s="172">
        <v>4</v>
      </c>
      <c r="I10" s="173">
        <v>3000</v>
      </c>
      <c r="J10" s="208">
        <f>I10*H10</f>
        <v>12000</v>
      </c>
      <c r="K10" s="153">
        <f t="shared" ref="K10:K46" si="1">H10*6</f>
        <v>24</v>
      </c>
      <c r="L10" s="184">
        <f t="shared" ref="L10:L46" si="2">K10*I10</f>
        <v>72000</v>
      </c>
    </row>
    <row r="11" s="153" customFormat="1" spans="2:12">
      <c r="B11" s="202" t="s">
        <v>511</v>
      </c>
      <c r="C11" s="172">
        <v>6</v>
      </c>
      <c r="D11" s="172" t="s">
        <v>319</v>
      </c>
      <c r="E11" s="173">
        <v>1000</v>
      </c>
      <c r="F11" s="203">
        <f t="shared" si="0"/>
        <v>6000</v>
      </c>
      <c r="H11" s="172">
        <v>6</v>
      </c>
      <c r="I11" s="173">
        <v>1000</v>
      </c>
      <c r="J11" s="208">
        <f t="shared" ref="J11:J46" si="3">I11*H11</f>
        <v>6000</v>
      </c>
      <c r="K11" s="153">
        <f t="shared" si="1"/>
        <v>36</v>
      </c>
      <c r="L11" s="184">
        <f t="shared" si="2"/>
        <v>36000</v>
      </c>
    </row>
    <row r="12" s="153" customFormat="1" spans="2:12">
      <c r="B12" s="202" t="s">
        <v>512</v>
      </c>
      <c r="C12" s="172">
        <v>2</v>
      </c>
      <c r="D12" s="172" t="s">
        <v>513</v>
      </c>
      <c r="E12" s="173">
        <v>11499</v>
      </c>
      <c r="F12" s="203">
        <f t="shared" si="0"/>
        <v>22998</v>
      </c>
      <c r="H12" s="172">
        <v>2</v>
      </c>
      <c r="I12" s="173">
        <v>11499</v>
      </c>
      <c r="J12" s="208">
        <f t="shared" si="3"/>
        <v>22998</v>
      </c>
      <c r="K12" s="153">
        <f t="shared" si="1"/>
        <v>12</v>
      </c>
      <c r="L12" s="184">
        <f t="shared" si="2"/>
        <v>137988</v>
      </c>
    </row>
    <row r="13" s="153" customFormat="1" spans="2:12">
      <c r="B13" s="202" t="s">
        <v>514</v>
      </c>
      <c r="C13" s="172">
        <v>4</v>
      </c>
      <c r="D13" s="172" t="s">
        <v>319</v>
      </c>
      <c r="E13" s="173">
        <v>1500</v>
      </c>
      <c r="F13" s="203">
        <f t="shared" si="0"/>
        <v>6000</v>
      </c>
      <c r="H13" s="172">
        <v>4</v>
      </c>
      <c r="I13" s="173">
        <v>1500</v>
      </c>
      <c r="J13" s="208">
        <f t="shared" si="3"/>
        <v>6000</v>
      </c>
      <c r="K13" s="153">
        <f t="shared" si="1"/>
        <v>24</v>
      </c>
      <c r="L13" s="184">
        <f t="shared" si="2"/>
        <v>36000</v>
      </c>
    </row>
    <row r="14" s="153" customFormat="1" spans="2:12">
      <c r="B14" s="202" t="s">
        <v>515</v>
      </c>
      <c r="C14" s="172">
        <v>4</v>
      </c>
      <c r="D14" s="172" t="s">
        <v>319</v>
      </c>
      <c r="E14" s="173">
        <v>2600</v>
      </c>
      <c r="F14" s="203">
        <f t="shared" si="0"/>
        <v>10400</v>
      </c>
      <c r="H14" s="172">
        <v>4</v>
      </c>
      <c r="I14" s="173">
        <v>2600</v>
      </c>
      <c r="J14" s="208">
        <f t="shared" si="3"/>
        <v>10400</v>
      </c>
      <c r="K14" s="153">
        <f t="shared" si="1"/>
        <v>24</v>
      </c>
      <c r="L14" s="184">
        <f t="shared" si="2"/>
        <v>62400</v>
      </c>
    </row>
    <row r="15" s="153" customFormat="1" spans="2:12">
      <c r="B15" s="202" t="s">
        <v>516</v>
      </c>
      <c r="C15" s="172">
        <v>2</v>
      </c>
      <c r="D15" s="172" t="s">
        <v>319</v>
      </c>
      <c r="E15" s="173">
        <v>2880</v>
      </c>
      <c r="F15" s="203">
        <f t="shared" si="0"/>
        <v>5760</v>
      </c>
      <c r="H15" s="172">
        <v>2</v>
      </c>
      <c r="I15" s="173">
        <v>2880</v>
      </c>
      <c r="J15" s="208">
        <f t="shared" si="3"/>
        <v>5760</v>
      </c>
      <c r="K15" s="153">
        <f t="shared" si="1"/>
        <v>12</v>
      </c>
      <c r="L15" s="184">
        <f t="shared" si="2"/>
        <v>34560</v>
      </c>
    </row>
    <row r="16" s="153" customFormat="1" spans="2:12">
      <c r="B16" s="202" t="s">
        <v>517</v>
      </c>
      <c r="C16" s="172">
        <v>2</v>
      </c>
      <c r="D16" s="172" t="s">
        <v>319</v>
      </c>
      <c r="E16" s="173">
        <v>2995</v>
      </c>
      <c r="F16" s="203">
        <f t="shared" si="0"/>
        <v>5990</v>
      </c>
      <c r="H16" s="172">
        <v>2</v>
      </c>
      <c r="I16" s="173">
        <v>2995</v>
      </c>
      <c r="J16" s="208">
        <f t="shared" si="3"/>
        <v>5990</v>
      </c>
      <c r="K16" s="153">
        <f t="shared" si="1"/>
        <v>12</v>
      </c>
      <c r="L16" s="184">
        <f t="shared" si="2"/>
        <v>35940</v>
      </c>
    </row>
    <row r="17" s="153" customFormat="1" spans="2:12">
      <c r="B17" s="202" t="s">
        <v>518</v>
      </c>
      <c r="C17" s="172">
        <v>4</v>
      </c>
      <c r="D17" s="172" t="s">
        <v>319</v>
      </c>
      <c r="E17" s="173">
        <v>600</v>
      </c>
      <c r="F17" s="203">
        <f t="shared" si="0"/>
        <v>2400</v>
      </c>
      <c r="H17" s="172">
        <v>4</v>
      </c>
      <c r="I17" s="173">
        <v>600</v>
      </c>
      <c r="J17" s="208">
        <f t="shared" si="3"/>
        <v>2400</v>
      </c>
      <c r="K17" s="153">
        <f t="shared" si="1"/>
        <v>24</v>
      </c>
      <c r="L17" s="184">
        <f t="shared" si="2"/>
        <v>14400</v>
      </c>
    </row>
    <row r="18" s="153" customFormat="1" spans="2:12">
      <c r="B18" s="204" t="s">
        <v>519</v>
      </c>
      <c r="C18" s="172">
        <v>4</v>
      </c>
      <c r="D18" s="172" t="s">
        <v>513</v>
      </c>
      <c r="E18" s="173">
        <v>6000</v>
      </c>
      <c r="F18" s="203">
        <f t="shared" si="0"/>
        <v>24000</v>
      </c>
      <c r="H18" s="172">
        <v>4</v>
      </c>
      <c r="I18" s="173">
        <v>6000</v>
      </c>
      <c r="J18" s="208">
        <f t="shared" si="3"/>
        <v>24000</v>
      </c>
      <c r="K18" s="153">
        <f t="shared" si="1"/>
        <v>24</v>
      </c>
      <c r="L18" s="184">
        <f t="shared" si="2"/>
        <v>144000</v>
      </c>
    </row>
    <row r="19" s="153" customFormat="1" spans="2:12">
      <c r="B19" s="204" t="s">
        <v>520</v>
      </c>
      <c r="C19" s="172">
        <v>4</v>
      </c>
      <c r="D19" s="172" t="s">
        <v>319</v>
      </c>
      <c r="E19" s="173">
        <v>2505</v>
      </c>
      <c r="F19" s="203">
        <f t="shared" si="0"/>
        <v>10020</v>
      </c>
      <c r="H19" s="172">
        <v>4</v>
      </c>
      <c r="I19" s="173">
        <v>2505</v>
      </c>
      <c r="J19" s="208">
        <f t="shared" si="3"/>
        <v>10020</v>
      </c>
      <c r="K19" s="153">
        <f t="shared" si="1"/>
        <v>24</v>
      </c>
      <c r="L19" s="184">
        <f t="shared" si="2"/>
        <v>60120</v>
      </c>
    </row>
    <row r="20" s="153" customFormat="1" spans="2:12">
      <c r="B20" s="204" t="s">
        <v>521</v>
      </c>
      <c r="C20" s="172">
        <v>4</v>
      </c>
      <c r="D20" s="172" t="s">
        <v>319</v>
      </c>
      <c r="E20" s="173">
        <v>1025</v>
      </c>
      <c r="F20" s="203">
        <f t="shared" si="0"/>
        <v>4100</v>
      </c>
      <c r="H20" s="172">
        <v>4</v>
      </c>
      <c r="I20" s="173">
        <v>1025</v>
      </c>
      <c r="J20" s="208">
        <f t="shared" si="3"/>
        <v>4100</v>
      </c>
      <c r="K20" s="153">
        <f t="shared" si="1"/>
        <v>24</v>
      </c>
      <c r="L20" s="184">
        <f t="shared" si="2"/>
        <v>24600</v>
      </c>
    </row>
    <row r="21" s="153" customFormat="1" spans="2:12">
      <c r="B21" s="204" t="s">
        <v>522</v>
      </c>
      <c r="C21" s="172">
        <v>4</v>
      </c>
      <c r="D21" s="172" t="s">
        <v>319</v>
      </c>
      <c r="E21" s="173">
        <v>6000</v>
      </c>
      <c r="F21" s="203">
        <f t="shared" si="0"/>
        <v>24000</v>
      </c>
      <c r="H21" s="172">
        <v>4</v>
      </c>
      <c r="I21" s="173">
        <v>6000</v>
      </c>
      <c r="J21" s="208">
        <f t="shared" si="3"/>
        <v>24000</v>
      </c>
      <c r="K21" s="153">
        <f t="shared" si="1"/>
        <v>24</v>
      </c>
      <c r="L21" s="184">
        <f t="shared" si="2"/>
        <v>144000</v>
      </c>
    </row>
    <row r="22" s="153" customFormat="1" spans="2:12">
      <c r="B22" s="204" t="s">
        <v>523</v>
      </c>
      <c r="C22" s="172">
        <v>4</v>
      </c>
      <c r="D22" s="172" t="s">
        <v>319</v>
      </c>
      <c r="E22" s="173">
        <v>4500</v>
      </c>
      <c r="F22" s="203">
        <f t="shared" si="0"/>
        <v>18000</v>
      </c>
      <c r="H22" s="172">
        <v>4</v>
      </c>
      <c r="I22" s="173">
        <v>4500</v>
      </c>
      <c r="J22" s="208">
        <f t="shared" si="3"/>
        <v>18000</v>
      </c>
      <c r="K22" s="153">
        <f t="shared" si="1"/>
        <v>24</v>
      </c>
      <c r="L22" s="184">
        <f t="shared" si="2"/>
        <v>108000</v>
      </c>
    </row>
    <row r="23" s="153" customFormat="1" spans="2:12">
      <c r="B23" s="205" t="s">
        <v>524</v>
      </c>
      <c r="C23" s="172">
        <v>8</v>
      </c>
      <c r="D23" s="172" t="s">
        <v>319</v>
      </c>
      <c r="E23" s="173">
        <v>500</v>
      </c>
      <c r="F23" s="203">
        <f t="shared" si="0"/>
        <v>4000</v>
      </c>
      <c r="H23" s="172">
        <v>8</v>
      </c>
      <c r="I23" s="173">
        <v>500</v>
      </c>
      <c r="J23" s="208">
        <f t="shared" si="3"/>
        <v>4000</v>
      </c>
      <c r="K23" s="153">
        <f t="shared" si="1"/>
        <v>48</v>
      </c>
      <c r="L23" s="184">
        <f t="shared" si="2"/>
        <v>24000</v>
      </c>
    </row>
    <row r="24" s="153" customFormat="1" spans="2:12">
      <c r="B24" s="205" t="s">
        <v>525</v>
      </c>
      <c r="C24" s="172">
        <v>4</v>
      </c>
      <c r="D24" s="172" t="s">
        <v>319</v>
      </c>
      <c r="E24" s="173">
        <v>2500</v>
      </c>
      <c r="F24" s="203">
        <f t="shared" si="0"/>
        <v>10000</v>
      </c>
      <c r="H24" s="172">
        <v>4</v>
      </c>
      <c r="I24" s="173">
        <v>2500</v>
      </c>
      <c r="J24" s="208">
        <f t="shared" si="3"/>
        <v>10000</v>
      </c>
      <c r="K24" s="153">
        <f t="shared" si="1"/>
        <v>24</v>
      </c>
      <c r="L24" s="184">
        <f t="shared" si="2"/>
        <v>60000</v>
      </c>
    </row>
    <row r="25" s="153" customFormat="1" spans="2:12">
      <c r="B25" s="206" t="s">
        <v>526</v>
      </c>
      <c r="C25" s="172">
        <v>4</v>
      </c>
      <c r="D25" s="172" t="s">
        <v>319</v>
      </c>
      <c r="E25" s="173">
        <v>12000</v>
      </c>
      <c r="F25" s="203">
        <f t="shared" si="0"/>
        <v>48000</v>
      </c>
      <c r="H25" s="172">
        <v>4</v>
      </c>
      <c r="I25" s="173">
        <v>12000</v>
      </c>
      <c r="J25" s="208">
        <f t="shared" si="3"/>
        <v>48000</v>
      </c>
      <c r="K25" s="153">
        <f t="shared" si="1"/>
        <v>24</v>
      </c>
      <c r="L25" s="184">
        <f t="shared" si="2"/>
        <v>288000</v>
      </c>
    </row>
    <row r="26" s="153" customFormat="1" spans="2:12">
      <c r="B26" s="206" t="s">
        <v>527</v>
      </c>
      <c r="C26" s="172">
        <v>4</v>
      </c>
      <c r="D26" s="172" t="s">
        <v>319</v>
      </c>
      <c r="E26" s="173">
        <v>15000</v>
      </c>
      <c r="F26" s="203">
        <f t="shared" si="0"/>
        <v>60000</v>
      </c>
      <c r="H26" s="172">
        <v>4</v>
      </c>
      <c r="I26" s="173">
        <v>15000</v>
      </c>
      <c r="J26" s="208">
        <f t="shared" si="3"/>
        <v>60000</v>
      </c>
      <c r="K26" s="153">
        <f t="shared" si="1"/>
        <v>24</v>
      </c>
      <c r="L26" s="184">
        <f t="shared" si="2"/>
        <v>360000</v>
      </c>
    </row>
    <row r="27" s="153" customFormat="1" spans="2:12">
      <c r="B27" s="207" t="s">
        <v>528</v>
      </c>
      <c r="C27" s="172">
        <v>4</v>
      </c>
      <c r="D27" s="172" t="s">
        <v>319</v>
      </c>
      <c r="E27" s="173">
        <v>3000</v>
      </c>
      <c r="F27" s="203">
        <f t="shared" si="0"/>
        <v>12000</v>
      </c>
      <c r="H27" s="172">
        <v>4</v>
      </c>
      <c r="I27" s="173">
        <v>3000</v>
      </c>
      <c r="J27" s="208">
        <f t="shared" si="3"/>
        <v>12000</v>
      </c>
      <c r="K27" s="153">
        <f t="shared" si="1"/>
        <v>24</v>
      </c>
      <c r="L27" s="184">
        <f t="shared" si="2"/>
        <v>72000</v>
      </c>
    </row>
    <row r="28" s="153" customFormat="1" spans="2:12">
      <c r="B28" s="207" t="s">
        <v>529</v>
      </c>
      <c r="C28" s="172">
        <v>4</v>
      </c>
      <c r="D28" s="172" t="s">
        <v>319</v>
      </c>
      <c r="E28" s="173">
        <v>5500</v>
      </c>
      <c r="F28" s="203">
        <f t="shared" si="0"/>
        <v>22000</v>
      </c>
      <c r="H28" s="172">
        <v>4</v>
      </c>
      <c r="I28" s="173">
        <v>5500</v>
      </c>
      <c r="J28" s="208">
        <f t="shared" si="3"/>
        <v>22000</v>
      </c>
      <c r="K28" s="153">
        <f t="shared" si="1"/>
        <v>24</v>
      </c>
      <c r="L28" s="184">
        <f t="shared" si="2"/>
        <v>132000</v>
      </c>
    </row>
    <row r="29" s="153" customFormat="1" spans="2:12">
      <c r="B29" s="207" t="s">
        <v>530</v>
      </c>
      <c r="C29" s="172">
        <v>4</v>
      </c>
      <c r="D29" s="172" t="s">
        <v>319</v>
      </c>
      <c r="E29" s="173">
        <v>3000</v>
      </c>
      <c r="F29" s="203">
        <f t="shared" si="0"/>
        <v>12000</v>
      </c>
      <c r="H29" s="172">
        <v>4</v>
      </c>
      <c r="I29" s="173">
        <v>3000</v>
      </c>
      <c r="J29" s="208">
        <f t="shared" si="3"/>
        <v>12000</v>
      </c>
      <c r="K29" s="153">
        <f t="shared" si="1"/>
        <v>24</v>
      </c>
      <c r="L29" s="184">
        <f t="shared" si="2"/>
        <v>72000</v>
      </c>
    </row>
    <row r="30" s="153" customFormat="1" spans="2:12">
      <c r="B30" s="207" t="s">
        <v>531</v>
      </c>
      <c r="C30" s="172">
        <v>4</v>
      </c>
      <c r="D30" s="172" t="s">
        <v>319</v>
      </c>
      <c r="E30" s="173">
        <v>2500</v>
      </c>
      <c r="F30" s="203">
        <f t="shared" si="0"/>
        <v>10000</v>
      </c>
      <c r="H30" s="172">
        <v>4</v>
      </c>
      <c r="I30" s="173">
        <v>2500</v>
      </c>
      <c r="J30" s="208">
        <f t="shared" si="3"/>
        <v>10000</v>
      </c>
      <c r="K30" s="153">
        <f t="shared" si="1"/>
        <v>24</v>
      </c>
      <c r="L30" s="184">
        <f t="shared" si="2"/>
        <v>60000</v>
      </c>
    </row>
    <row r="31" s="153" customFormat="1" spans="2:12">
      <c r="B31" s="207" t="s">
        <v>532</v>
      </c>
      <c r="C31" s="172">
        <v>4</v>
      </c>
      <c r="D31" s="172" t="s">
        <v>319</v>
      </c>
      <c r="E31" s="173">
        <v>4000</v>
      </c>
      <c r="F31" s="203">
        <f t="shared" si="0"/>
        <v>16000</v>
      </c>
      <c r="H31" s="172">
        <v>4</v>
      </c>
      <c r="I31" s="173">
        <v>4000</v>
      </c>
      <c r="J31" s="208">
        <f t="shared" si="3"/>
        <v>16000</v>
      </c>
      <c r="K31" s="153">
        <f t="shared" si="1"/>
        <v>24</v>
      </c>
      <c r="L31" s="184">
        <f t="shared" si="2"/>
        <v>96000</v>
      </c>
    </row>
    <row r="32" s="153" customFormat="1" spans="2:12">
      <c r="B32" s="204" t="s">
        <v>533</v>
      </c>
      <c r="C32" s="172">
        <v>24</v>
      </c>
      <c r="D32" s="172" t="s">
        <v>319</v>
      </c>
      <c r="E32" s="173">
        <v>1000</v>
      </c>
      <c r="F32" s="203">
        <f t="shared" si="0"/>
        <v>24000</v>
      </c>
      <c r="H32" s="172">
        <v>24</v>
      </c>
      <c r="I32" s="173">
        <v>1000</v>
      </c>
      <c r="J32" s="208">
        <f t="shared" si="3"/>
        <v>24000</v>
      </c>
      <c r="K32" s="153">
        <f t="shared" si="1"/>
        <v>144</v>
      </c>
      <c r="L32" s="184">
        <f t="shared" si="2"/>
        <v>144000</v>
      </c>
    </row>
    <row r="33" s="153" customFormat="1" spans="2:12">
      <c r="B33" s="204" t="s">
        <v>534</v>
      </c>
      <c r="C33" s="172">
        <v>2</v>
      </c>
      <c r="D33" s="172" t="s">
        <v>319</v>
      </c>
      <c r="E33" s="173">
        <v>12000</v>
      </c>
      <c r="F33" s="203">
        <f t="shared" si="0"/>
        <v>24000</v>
      </c>
      <c r="H33" s="172">
        <v>2</v>
      </c>
      <c r="I33" s="173">
        <v>12000</v>
      </c>
      <c r="J33" s="208">
        <f t="shared" si="3"/>
        <v>24000</v>
      </c>
      <c r="K33" s="153">
        <f t="shared" si="1"/>
        <v>12</v>
      </c>
      <c r="L33" s="184">
        <f t="shared" si="2"/>
        <v>144000</v>
      </c>
    </row>
    <row r="34" s="153" customFormat="1" spans="2:12">
      <c r="B34" s="204" t="s">
        <v>535</v>
      </c>
      <c r="C34" s="172">
        <v>6</v>
      </c>
      <c r="D34" s="172" t="s">
        <v>319</v>
      </c>
      <c r="E34" s="173">
        <v>1500</v>
      </c>
      <c r="F34" s="203">
        <f t="shared" si="0"/>
        <v>9000</v>
      </c>
      <c r="H34" s="172">
        <v>6</v>
      </c>
      <c r="I34" s="173">
        <v>1500</v>
      </c>
      <c r="J34" s="208">
        <f t="shared" si="3"/>
        <v>9000</v>
      </c>
      <c r="K34" s="153">
        <f t="shared" si="1"/>
        <v>36</v>
      </c>
      <c r="L34" s="184">
        <f t="shared" si="2"/>
        <v>54000</v>
      </c>
    </row>
    <row r="35" s="153" customFormat="1" spans="2:12">
      <c r="B35" s="204" t="s">
        <v>536</v>
      </c>
      <c r="C35" s="172">
        <v>2</v>
      </c>
      <c r="D35" s="172" t="s">
        <v>513</v>
      </c>
      <c r="E35" s="173">
        <v>20000</v>
      </c>
      <c r="F35" s="203">
        <f t="shared" si="0"/>
        <v>40000</v>
      </c>
      <c r="H35" s="172">
        <v>2</v>
      </c>
      <c r="I35" s="173">
        <v>20000</v>
      </c>
      <c r="J35" s="208">
        <f t="shared" si="3"/>
        <v>40000</v>
      </c>
      <c r="K35" s="153">
        <f t="shared" si="1"/>
        <v>12</v>
      </c>
      <c r="L35" s="184">
        <f t="shared" si="2"/>
        <v>240000</v>
      </c>
    </row>
    <row r="36" s="153" customFormat="1" spans="2:12">
      <c r="B36" s="204" t="s">
        <v>537</v>
      </c>
      <c r="C36" s="172">
        <v>2</v>
      </c>
      <c r="D36" s="172" t="s">
        <v>513</v>
      </c>
      <c r="E36" s="173">
        <v>25000</v>
      </c>
      <c r="F36" s="203">
        <f t="shared" si="0"/>
        <v>50000</v>
      </c>
      <c r="H36" s="172">
        <v>2</v>
      </c>
      <c r="I36" s="173">
        <v>25000</v>
      </c>
      <c r="J36" s="208">
        <f t="shared" si="3"/>
        <v>50000</v>
      </c>
      <c r="K36" s="153">
        <f t="shared" si="1"/>
        <v>12</v>
      </c>
      <c r="L36" s="184">
        <f t="shared" si="2"/>
        <v>300000</v>
      </c>
    </row>
    <row r="37" s="153" customFormat="1" spans="2:12">
      <c r="B37" s="204" t="s">
        <v>538</v>
      </c>
      <c r="C37" s="172">
        <v>2</v>
      </c>
      <c r="D37" s="172" t="s">
        <v>513</v>
      </c>
      <c r="E37" s="173">
        <v>10000</v>
      </c>
      <c r="F37" s="203">
        <f t="shared" si="0"/>
        <v>20000</v>
      </c>
      <c r="H37" s="172">
        <v>2</v>
      </c>
      <c r="I37" s="173">
        <v>10000</v>
      </c>
      <c r="J37" s="208">
        <f t="shared" si="3"/>
        <v>20000</v>
      </c>
      <c r="K37" s="153">
        <f t="shared" si="1"/>
        <v>12</v>
      </c>
      <c r="L37" s="184">
        <f t="shared" si="2"/>
        <v>120000</v>
      </c>
    </row>
    <row r="38" s="153" customFormat="1" spans="2:12">
      <c r="B38" s="204" t="s">
        <v>539</v>
      </c>
      <c r="C38" s="172">
        <v>2</v>
      </c>
      <c r="D38" s="172" t="s">
        <v>513</v>
      </c>
      <c r="E38" s="173">
        <v>10000</v>
      </c>
      <c r="F38" s="203">
        <f t="shared" si="0"/>
        <v>20000</v>
      </c>
      <c r="H38" s="172">
        <v>2</v>
      </c>
      <c r="I38" s="173">
        <v>10000</v>
      </c>
      <c r="J38" s="208">
        <f t="shared" si="3"/>
        <v>20000</v>
      </c>
      <c r="K38" s="153">
        <f t="shared" si="1"/>
        <v>12</v>
      </c>
      <c r="L38" s="184">
        <f t="shared" si="2"/>
        <v>120000</v>
      </c>
    </row>
    <row r="39" s="153" customFormat="1" spans="2:12">
      <c r="B39" s="204" t="s">
        <v>540</v>
      </c>
      <c r="C39" s="172">
        <v>18</v>
      </c>
      <c r="D39" s="172" t="s">
        <v>319</v>
      </c>
      <c r="E39" s="173">
        <v>4000</v>
      </c>
      <c r="F39" s="203">
        <f t="shared" si="0"/>
        <v>72000</v>
      </c>
      <c r="H39" s="172">
        <v>18</v>
      </c>
      <c r="I39" s="173">
        <v>4000</v>
      </c>
      <c r="J39" s="208">
        <f t="shared" si="3"/>
        <v>72000</v>
      </c>
      <c r="K39" s="153">
        <f t="shared" si="1"/>
        <v>108</v>
      </c>
      <c r="L39" s="184">
        <f t="shared" si="2"/>
        <v>432000</v>
      </c>
    </row>
    <row r="40" s="153" customFormat="1" spans="2:12">
      <c r="B40" s="204" t="s">
        <v>541</v>
      </c>
      <c r="C40" s="172">
        <v>18</v>
      </c>
      <c r="D40" s="172" t="s">
        <v>319</v>
      </c>
      <c r="E40" s="173">
        <v>1500</v>
      </c>
      <c r="F40" s="203">
        <f t="shared" si="0"/>
        <v>27000</v>
      </c>
      <c r="H40" s="172">
        <v>18</v>
      </c>
      <c r="I40" s="173">
        <v>1500</v>
      </c>
      <c r="J40" s="208">
        <f t="shared" si="3"/>
        <v>27000</v>
      </c>
      <c r="K40" s="153">
        <f t="shared" si="1"/>
        <v>108</v>
      </c>
      <c r="L40" s="184">
        <f t="shared" si="2"/>
        <v>162000</v>
      </c>
    </row>
    <row r="41" s="153" customFormat="1" spans="2:12">
      <c r="B41" s="204" t="s">
        <v>542</v>
      </c>
      <c r="C41" s="172">
        <v>18</v>
      </c>
      <c r="D41" s="172" t="s">
        <v>543</v>
      </c>
      <c r="E41" s="173">
        <v>100</v>
      </c>
      <c r="F41" s="203">
        <f t="shared" si="0"/>
        <v>1800</v>
      </c>
      <c r="H41" s="172">
        <v>18</v>
      </c>
      <c r="I41" s="173">
        <v>100</v>
      </c>
      <c r="J41" s="208">
        <f t="shared" si="3"/>
        <v>1800</v>
      </c>
      <c r="K41" s="153">
        <f t="shared" si="1"/>
        <v>108</v>
      </c>
      <c r="L41" s="184">
        <f t="shared" si="2"/>
        <v>10800</v>
      </c>
    </row>
    <row r="42" s="153" customFormat="1" spans="2:12">
      <c r="B42" s="204" t="s">
        <v>544</v>
      </c>
      <c r="C42" s="172">
        <v>18</v>
      </c>
      <c r="D42" s="172" t="s">
        <v>543</v>
      </c>
      <c r="E42" s="173">
        <v>1500</v>
      </c>
      <c r="F42" s="203">
        <f t="shared" si="0"/>
        <v>27000</v>
      </c>
      <c r="H42" s="172">
        <v>18</v>
      </c>
      <c r="I42" s="173">
        <v>1500</v>
      </c>
      <c r="J42" s="208">
        <f t="shared" si="3"/>
        <v>27000</v>
      </c>
      <c r="K42" s="153">
        <f t="shared" si="1"/>
        <v>108</v>
      </c>
      <c r="L42" s="184">
        <f t="shared" si="2"/>
        <v>162000</v>
      </c>
    </row>
    <row r="43" s="153" customFormat="1" spans="2:12">
      <c r="B43" s="204" t="s">
        <v>545</v>
      </c>
      <c r="C43" s="172">
        <v>18</v>
      </c>
      <c r="D43" s="172" t="s">
        <v>319</v>
      </c>
      <c r="E43" s="173">
        <v>1000</v>
      </c>
      <c r="F43" s="203">
        <f t="shared" si="0"/>
        <v>18000</v>
      </c>
      <c r="H43" s="172">
        <v>18</v>
      </c>
      <c r="I43" s="173">
        <v>1000</v>
      </c>
      <c r="J43" s="208">
        <f t="shared" si="3"/>
        <v>18000</v>
      </c>
      <c r="K43" s="153">
        <f t="shared" si="1"/>
        <v>108</v>
      </c>
      <c r="L43" s="184">
        <f t="shared" si="2"/>
        <v>108000</v>
      </c>
    </row>
    <row r="44" s="153" customFormat="1" spans="2:12">
      <c r="B44" s="204" t="s">
        <v>546</v>
      </c>
      <c r="C44" s="172">
        <v>18</v>
      </c>
      <c r="D44" s="172" t="s">
        <v>543</v>
      </c>
      <c r="E44" s="173">
        <v>1500</v>
      </c>
      <c r="F44" s="203">
        <f t="shared" si="0"/>
        <v>27000</v>
      </c>
      <c r="H44" s="172">
        <v>18</v>
      </c>
      <c r="I44" s="173">
        <v>1500</v>
      </c>
      <c r="J44" s="208">
        <f t="shared" si="3"/>
        <v>27000</v>
      </c>
      <c r="K44" s="153">
        <f t="shared" si="1"/>
        <v>108</v>
      </c>
      <c r="L44" s="184">
        <f t="shared" si="2"/>
        <v>162000</v>
      </c>
    </row>
    <row r="45" s="153" customFormat="1" spans="2:12">
      <c r="B45" s="204" t="s">
        <v>547</v>
      </c>
      <c r="C45" s="172">
        <v>18</v>
      </c>
      <c r="D45" s="172" t="s">
        <v>319</v>
      </c>
      <c r="E45" s="173">
        <v>1500</v>
      </c>
      <c r="F45" s="203">
        <f t="shared" si="0"/>
        <v>27000</v>
      </c>
      <c r="H45" s="172">
        <v>18</v>
      </c>
      <c r="I45" s="173">
        <v>1500</v>
      </c>
      <c r="J45" s="208">
        <f t="shared" si="3"/>
        <v>27000</v>
      </c>
      <c r="K45" s="153">
        <f t="shared" si="1"/>
        <v>108</v>
      </c>
      <c r="L45" s="184">
        <f t="shared" si="2"/>
        <v>162000</v>
      </c>
    </row>
    <row r="46" s="153" customFormat="1" ht="15.75" customHeight="1" spans="2:12">
      <c r="B46" s="205" t="s">
        <v>548</v>
      </c>
      <c r="C46" s="172">
        <v>18</v>
      </c>
      <c r="D46" s="172" t="s">
        <v>319</v>
      </c>
      <c r="E46" s="173">
        <v>400</v>
      </c>
      <c r="F46" s="203">
        <f t="shared" si="0"/>
        <v>7200</v>
      </c>
      <c r="H46" s="172">
        <v>18</v>
      </c>
      <c r="I46" s="173">
        <v>400</v>
      </c>
      <c r="J46" s="208">
        <f t="shared" si="3"/>
        <v>7200</v>
      </c>
      <c r="K46" s="153">
        <f t="shared" si="1"/>
        <v>108</v>
      </c>
      <c r="L46" s="184">
        <f t="shared" si="2"/>
        <v>43200</v>
      </c>
    </row>
    <row r="47" spans="2:10">
      <c r="B47" s="181" t="s">
        <v>248</v>
      </c>
      <c r="C47" s="181"/>
      <c r="D47" s="181"/>
      <c r="E47" s="181"/>
      <c r="F47" s="182">
        <f>SUM(F10:F46)</f>
        <v>739668</v>
      </c>
      <c r="J47" s="155">
        <f>SUM(J10:J46)</f>
        <v>739668</v>
      </c>
    </row>
    <row r="48" spans="2:6">
      <c r="B48" s="160"/>
      <c r="C48" s="183"/>
      <c r="D48" s="160"/>
      <c r="E48" s="160"/>
      <c r="F48" s="160"/>
    </row>
    <row r="49" spans="2:6">
      <c r="B49" s="160"/>
      <c r="C49" s="183"/>
      <c r="D49" s="160"/>
      <c r="E49" s="160"/>
      <c r="F49" s="160"/>
    </row>
    <row r="50" spans="2:6">
      <c r="B50" s="160"/>
      <c r="C50" s="183"/>
      <c r="D50" s="160"/>
      <c r="E50" s="160"/>
      <c r="F50" s="160"/>
    </row>
    <row r="51" spans="2:6">
      <c r="B51" s="160"/>
      <c r="C51" s="183"/>
      <c r="D51" s="160"/>
      <c r="E51" s="160"/>
      <c r="F51" s="160"/>
    </row>
    <row r="52" spans="2:6">
      <c r="B52" s="160"/>
      <c r="C52" s="183"/>
      <c r="D52" s="160"/>
      <c r="E52" s="160"/>
      <c r="F52" s="160"/>
    </row>
    <row r="53" spans="2:6">
      <c r="B53" s="160"/>
      <c r="C53" s="183"/>
      <c r="D53" s="160"/>
      <c r="E53" s="160"/>
      <c r="F53" s="160"/>
    </row>
    <row r="54" spans="2:6">
      <c r="B54" s="160"/>
      <c r="C54" s="183"/>
      <c r="D54" s="160"/>
      <c r="E54" s="160"/>
      <c r="F54" s="160"/>
    </row>
    <row r="55" spans="2:6">
      <c r="B55" s="160"/>
      <c r="C55" s="183"/>
      <c r="D55" s="160"/>
      <c r="E55" s="160"/>
      <c r="F55" s="160"/>
    </row>
    <row r="56" spans="2:6">
      <c r="B56" s="160"/>
      <c r="C56" s="183"/>
      <c r="D56" s="160"/>
      <c r="E56" s="160"/>
      <c r="F56" s="160"/>
    </row>
  </sheetData>
  <mergeCells count="7">
    <mergeCell ref="B1:F1"/>
    <mergeCell ref="B2:F2"/>
    <mergeCell ref="B3:F3"/>
    <mergeCell ref="B5:F5"/>
    <mergeCell ref="B6:F6"/>
    <mergeCell ref="B7:F7"/>
    <mergeCell ref="B47:E47"/>
  </mergeCells>
  <printOptions horizontalCentered="1"/>
  <pageMargins left="0.0393700787401575" right="0.0393700787401575" top="0.748031496062992" bottom="0.748031496062992" header="0.31496062992126" footer="0.31496062992126"/>
  <pageSetup paperSize="9" scale="92" fitToHeight="0" orientation="portrait" horizontalDpi="300" verticalDpi="300"/>
  <headerFooter/>
  <rowBreaks count="1" manualBreakCount="1">
    <brk id="53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8">
    <tabColor rgb="FFC00000"/>
    <pageSetUpPr fitToPage="1"/>
  </sheetPr>
  <dimension ref="A2:T27"/>
  <sheetViews>
    <sheetView zoomScale="85" zoomScaleNormal="85" workbookViewId="0">
      <selection activeCell="G14" sqref="G14"/>
    </sheetView>
  </sheetViews>
  <sheetFormatPr defaultColWidth="9.13636363636364" defaultRowHeight="14"/>
  <cols>
    <col min="1" max="1" width="3.85454545454545" style="689" customWidth="1"/>
    <col min="2" max="2" width="52" style="690" customWidth="1"/>
    <col min="3" max="3" width="11.1363636363636" style="689" customWidth="1"/>
    <col min="4" max="5" width="15.7090909090909" style="691" customWidth="1"/>
    <col min="6" max="6" width="16.8545454545455" style="691" customWidth="1"/>
    <col min="7" max="7" width="23" style="691" customWidth="1"/>
    <col min="8" max="8" width="17.8545454545455" style="689" hidden="1" customWidth="1"/>
    <col min="9" max="9" width="17.4272727272727" style="689" hidden="1" customWidth="1"/>
    <col min="10" max="10" width="12.8545454545455" style="689" hidden="1" customWidth="1"/>
    <col min="11" max="12" width="5.70909090909091" style="689" hidden="1" customWidth="1"/>
    <col min="13" max="13" width="5.85454545454545" style="689" hidden="1" customWidth="1"/>
    <col min="14" max="14" width="15.2818181818182" style="689" customWidth="1"/>
    <col min="15" max="16" width="9.13636363636364" style="689"/>
    <col min="17" max="17" width="17.1363636363636" style="689" customWidth="1"/>
    <col min="18" max="18" width="16.5727272727273" style="689" customWidth="1"/>
    <col min="19" max="19" width="18.5727272727273" style="689" customWidth="1"/>
    <col min="20" max="20" width="18" style="689" customWidth="1"/>
    <col min="21" max="16384" width="9.13636363636364" style="689"/>
  </cols>
  <sheetData>
    <row r="2" spans="1:13">
      <c r="A2" s="692" t="s">
        <v>40</v>
      </c>
      <c r="B2" s="692"/>
      <c r="C2" s="692"/>
      <c r="D2" s="692"/>
      <c r="E2" s="692"/>
      <c r="F2" s="692"/>
      <c r="G2" s="692"/>
      <c r="I2" s="693" t="s">
        <v>41</v>
      </c>
      <c r="J2" s="693"/>
      <c r="K2" s="693"/>
      <c r="L2" s="693"/>
      <c r="M2" s="693"/>
    </row>
    <row r="3" spans="1:13">
      <c r="A3" s="692" t="s">
        <v>145</v>
      </c>
      <c r="B3" s="694" t="s">
        <v>42</v>
      </c>
      <c r="C3" s="695" t="s">
        <v>43</v>
      </c>
      <c r="D3" s="696" t="s">
        <v>146</v>
      </c>
      <c r="E3" s="729" t="s">
        <v>147</v>
      </c>
      <c r="F3" s="688" t="s">
        <v>148</v>
      </c>
      <c r="G3" s="696" t="s">
        <v>149</v>
      </c>
      <c r="H3" s="697"/>
      <c r="I3" s="693" t="s">
        <v>46</v>
      </c>
      <c r="J3" s="693" t="s">
        <v>47</v>
      </c>
      <c r="K3" s="693" t="s">
        <v>48</v>
      </c>
      <c r="L3" s="693" t="s">
        <v>49</v>
      </c>
      <c r="M3" s="693" t="s">
        <v>50</v>
      </c>
    </row>
    <row r="4" s="688" customFormat="1" ht="42" spans="1:13">
      <c r="A4" s="698">
        <v>1</v>
      </c>
      <c r="B4" s="699" t="s">
        <v>51</v>
      </c>
      <c r="C4" s="700">
        <v>1</v>
      </c>
      <c r="D4" s="701">
        <v>13820000</v>
      </c>
      <c r="E4" s="730" t="s">
        <v>150</v>
      </c>
      <c r="F4" s="701" t="s">
        <v>151</v>
      </c>
      <c r="G4" s="701"/>
      <c r="H4" s="702"/>
      <c r="I4" s="703"/>
      <c r="J4" s="704"/>
      <c r="K4" s="704"/>
      <c r="L4" s="704"/>
      <c r="M4" s="704"/>
    </row>
    <row r="5" ht="42" spans="1:13">
      <c r="A5" s="693"/>
      <c r="B5" s="705" t="s">
        <v>52</v>
      </c>
      <c r="C5" s="693">
        <v>104</v>
      </c>
      <c r="D5" s="706">
        <v>70000</v>
      </c>
      <c r="E5" s="730" t="s">
        <v>150</v>
      </c>
      <c r="F5" s="706"/>
      <c r="G5" s="706">
        <f>D5*C5</f>
        <v>7280000</v>
      </c>
      <c r="H5" s="707" t="s">
        <v>53</v>
      </c>
      <c r="I5" s="693"/>
      <c r="J5" s="693"/>
      <c r="K5" s="693"/>
      <c r="L5" s="693"/>
      <c r="M5" s="693"/>
    </row>
    <row r="6" ht="42" spans="1:13">
      <c r="A6" s="693"/>
      <c r="B6" s="705" t="s">
        <v>54</v>
      </c>
      <c r="C6" s="693">
        <v>54</v>
      </c>
      <c r="D6" s="706">
        <v>70000</v>
      </c>
      <c r="E6" s="730" t="s">
        <v>150</v>
      </c>
      <c r="F6" s="706"/>
      <c r="G6" s="706">
        <f t="shared" ref="G6:G11" si="0">D6*C6</f>
        <v>3780000</v>
      </c>
      <c r="H6" s="707" t="s">
        <v>53</v>
      </c>
      <c r="I6" s="693"/>
      <c r="J6" s="693"/>
      <c r="K6" s="693"/>
      <c r="L6" s="693"/>
      <c r="M6" s="693"/>
    </row>
    <row r="7" ht="42" spans="1:13">
      <c r="A7" s="693"/>
      <c r="B7" s="705" t="s">
        <v>55</v>
      </c>
      <c r="C7" s="693">
        <v>46</v>
      </c>
      <c r="D7" s="706">
        <v>60000</v>
      </c>
      <c r="E7" s="730" t="s">
        <v>150</v>
      </c>
      <c r="F7" s="706"/>
      <c r="G7" s="706">
        <f t="shared" si="0"/>
        <v>2760000</v>
      </c>
      <c r="H7" s="707" t="s">
        <v>53</v>
      </c>
      <c r="I7" s="693"/>
      <c r="J7" s="693"/>
      <c r="K7" s="693"/>
      <c r="L7" s="693"/>
      <c r="M7" s="716"/>
    </row>
    <row r="8" ht="56" spans="1:18">
      <c r="A8" s="731">
        <v>4</v>
      </c>
      <c r="B8" s="699" t="s">
        <v>136</v>
      </c>
      <c r="C8" s="700">
        <v>2451</v>
      </c>
      <c r="D8" s="708">
        <v>24000</v>
      </c>
      <c r="E8" s="730" t="s">
        <v>152</v>
      </c>
      <c r="F8" s="708" t="s">
        <v>153</v>
      </c>
      <c r="G8" s="708">
        <f t="shared" si="0"/>
        <v>58824000</v>
      </c>
      <c r="H8" s="710"/>
      <c r="I8" s="711"/>
      <c r="J8" s="711"/>
      <c r="K8" s="711"/>
      <c r="L8" s="711"/>
      <c r="M8" s="711"/>
      <c r="Q8" s="691"/>
      <c r="R8" s="691"/>
    </row>
    <row r="9" ht="56" spans="1:18">
      <c r="A9" s="698">
        <v>5</v>
      </c>
      <c r="B9" s="699" t="s">
        <v>137</v>
      </c>
      <c r="C9" s="700">
        <v>517</v>
      </c>
      <c r="D9" s="708">
        <v>8700</v>
      </c>
      <c r="E9" s="730" t="s">
        <v>152</v>
      </c>
      <c r="F9" s="708" t="s">
        <v>153</v>
      </c>
      <c r="G9" s="708">
        <f t="shared" si="0"/>
        <v>4497900</v>
      </c>
      <c r="H9" s="710"/>
      <c r="I9" s="711"/>
      <c r="J9" s="711"/>
      <c r="K9" s="711"/>
      <c r="L9" s="711"/>
      <c r="M9" s="711"/>
      <c r="Q9" s="691"/>
      <c r="R9" s="691"/>
    </row>
    <row r="10" ht="56" spans="1:18">
      <c r="A10" s="698">
        <v>8</v>
      </c>
      <c r="B10" s="699" t="s">
        <v>154</v>
      </c>
      <c r="C10" s="700">
        <v>1</v>
      </c>
      <c r="D10" s="708">
        <f>'POE CSSR Equip Total'!F47</f>
        <v>4438008</v>
      </c>
      <c r="E10" s="730" t="s">
        <v>155</v>
      </c>
      <c r="F10" s="708" t="s">
        <v>156</v>
      </c>
      <c r="G10" s="708">
        <f t="shared" si="0"/>
        <v>4438008</v>
      </c>
      <c r="H10" s="710"/>
      <c r="I10" s="718"/>
      <c r="J10" s="718"/>
      <c r="K10" s="718"/>
      <c r="L10" s="718"/>
      <c r="M10" s="718"/>
      <c r="Q10" s="688"/>
      <c r="R10" s="691"/>
    </row>
    <row r="11" ht="56" spans="1:20">
      <c r="A11" s="698"/>
      <c r="B11" s="699" t="s">
        <v>157</v>
      </c>
      <c r="C11" s="700">
        <v>1</v>
      </c>
      <c r="D11" s="732">
        <f>'POE WASAR Equip'!E23</f>
        <v>2656800</v>
      </c>
      <c r="E11" s="730" t="s">
        <v>155</v>
      </c>
      <c r="F11" s="708" t="s">
        <v>156</v>
      </c>
      <c r="G11" s="708">
        <f t="shared" si="0"/>
        <v>2656800</v>
      </c>
      <c r="H11" s="710"/>
      <c r="I11" s="718"/>
      <c r="J11" s="718"/>
      <c r="K11" s="718"/>
      <c r="L11" s="718"/>
      <c r="M11" s="718"/>
      <c r="Q11" s="688"/>
      <c r="R11" s="691"/>
      <c r="T11" s="733" t="e">
        <f>G8-'PPMP (2)'!#REF!</f>
        <v>#REF!</v>
      </c>
    </row>
    <row r="12" spans="1:20">
      <c r="A12" s="693">
        <v>9</v>
      </c>
      <c r="B12" s="720" t="s">
        <v>158</v>
      </c>
      <c r="C12" s="721"/>
      <c r="D12" s="721"/>
      <c r="E12" s="721"/>
      <c r="F12" s="722"/>
      <c r="G12" s="708" t="e">
        <f>SUM(G4:G11,'POE Ammo Related Facilities'!F92,'PPMP (2)'!#REF!,)</f>
        <v>#REF!</v>
      </c>
      <c r="H12" s="710"/>
      <c r="Q12" s="733"/>
      <c r="R12" s="691"/>
      <c r="T12" s="735" t="e">
        <f>T11/D8</f>
        <v>#REF!</v>
      </c>
    </row>
    <row r="13" spans="1:18">
      <c r="A13" s="693">
        <v>10</v>
      </c>
      <c r="B13" s="720" t="s">
        <v>159</v>
      </c>
      <c r="C13" s="721"/>
      <c r="D13" s="721"/>
      <c r="E13" s="721"/>
      <c r="F13" s="722"/>
      <c r="G13" s="723">
        <v>119652705.26</v>
      </c>
      <c r="H13" s="710"/>
      <c r="R13" s="733"/>
    </row>
    <row r="14" spans="1:20">
      <c r="A14" s="693">
        <v>11</v>
      </c>
      <c r="B14" s="720" t="s">
        <v>160</v>
      </c>
      <c r="C14" s="721"/>
      <c r="D14" s="721"/>
      <c r="E14" s="721"/>
      <c r="F14" s="722"/>
      <c r="G14" s="724" t="e">
        <f>G13-G12</f>
        <v>#REF!</v>
      </c>
      <c r="H14" s="725" t="s">
        <v>143</v>
      </c>
      <c r="Q14" s="691"/>
      <c r="S14" s="691"/>
      <c r="T14" s="736"/>
    </row>
    <row r="15" spans="2:19">
      <c r="B15" s="689"/>
      <c r="G15" s="689"/>
      <c r="Q15" s="691"/>
      <c r="S15" s="691"/>
    </row>
    <row r="16" spans="2:8">
      <c r="B16" s="689"/>
      <c r="G16" s="733"/>
      <c r="H16" s="734" t="s">
        <v>144</v>
      </c>
    </row>
    <row r="17" spans="17:20">
      <c r="Q17" s="691"/>
      <c r="S17" s="691"/>
      <c r="T17" s="736"/>
    </row>
    <row r="18" spans="17:19">
      <c r="Q18" s="691"/>
      <c r="S18" s="691"/>
    </row>
    <row r="20" spans="19:20">
      <c r="S20" s="691"/>
      <c r="T20" s="737"/>
    </row>
    <row r="21" spans="19:19">
      <c r="S21" s="691"/>
    </row>
    <row r="23" spans="19:20">
      <c r="S23" s="691"/>
      <c r="T23" s="738"/>
    </row>
    <row r="24" spans="19:19">
      <c r="S24" s="691"/>
    </row>
    <row r="26" spans="19:20">
      <c r="S26" s="691"/>
      <c r="T26" s="738"/>
    </row>
    <row r="27" spans="19:19">
      <c r="S27" s="691"/>
    </row>
  </sheetData>
  <mergeCells count="5">
    <mergeCell ref="A2:G2"/>
    <mergeCell ref="I2:M2"/>
    <mergeCell ref="B12:F12"/>
    <mergeCell ref="B13:F13"/>
    <mergeCell ref="B14:F14"/>
  </mergeCells>
  <pageMargins left="0.7" right="0.7" top="0.75" bottom="0.75" header="0.3" footer="0.3"/>
  <pageSetup paperSize="9" scale="42" fitToHeight="0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K32"/>
  <sheetViews>
    <sheetView view="pageBreakPreview" zoomScale="130" zoomScaleNormal="100" workbookViewId="0">
      <selection activeCell="A7" sqref="A7:E7"/>
    </sheetView>
  </sheetViews>
  <sheetFormatPr defaultColWidth="9.13636363636364" defaultRowHeight="15.5"/>
  <cols>
    <col min="1" max="1" width="58.7090909090909" style="154" customWidth="1"/>
    <col min="2" max="2" width="9.42727272727273" style="155" customWidth="1"/>
    <col min="3" max="3" width="5.70909090909091" style="154" customWidth="1"/>
    <col min="4" max="4" width="16.1363636363636" style="154" customWidth="1"/>
    <col min="5" max="5" width="20.7090909090909" style="154" customWidth="1"/>
    <col min="6" max="6" width="9.13636363636364" style="154"/>
    <col min="7" max="7" width="3" style="154" customWidth="1"/>
    <col min="8" max="9" width="11.2818181818182" style="155" customWidth="1"/>
    <col min="10" max="10" width="5.28181818181818" style="154" customWidth="1"/>
    <col min="11" max="11" width="15.2818181818182" style="154" customWidth="1"/>
    <col min="12" max="12" width="15" style="154" customWidth="1"/>
    <col min="13" max="16384" width="9.13636363636364" style="154"/>
  </cols>
  <sheetData>
    <row r="1" ht="15" customHeight="1" spans="1:5">
      <c r="A1" s="156" t="s">
        <v>302</v>
      </c>
      <c r="B1" s="156"/>
      <c r="C1" s="156"/>
      <c r="D1" s="156"/>
      <c r="E1" s="156"/>
    </row>
    <row r="2" spans="1:5">
      <c r="A2" s="157" t="s">
        <v>269</v>
      </c>
      <c r="B2" s="157"/>
      <c r="C2" s="157"/>
      <c r="D2" s="157"/>
      <c r="E2" s="157"/>
    </row>
    <row r="3" spans="1:5">
      <c r="A3" s="156" t="s">
        <v>303</v>
      </c>
      <c r="B3" s="156"/>
      <c r="C3" s="156"/>
      <c r="D3" s="156"/>
      <c r="E3" s="156"/>
    </row>
    <row r="4" spans="1:5">
      <c r="A4" s="158"/>
      <c r="B4" s="159"/>
      <c r="C4" s="160"/>
      <c r="D4" s="160"/>
      <c r="E4" s="160"/>
    </row>
    <row r="5" spans="1:5">
      <c r="A5" s="156"/>
      <c r="B5" s="156"/>
      <c r="C5" s="156"/>
      <c r="D5" s="156"/>
      <c r="E5" s="156"/>
    </row>
    <row r="6" spans="1:5">
      <c r="A6" s="157" t="s">
        <v>625</v>
      </c>
      <c r="B6" s="157"/>
      <c r="C6" s="157"/>
      <c r="D6" s="157"/>
      <c r="E6" s="157"/>
    </row>
    <row r="7" spans="1:5">
      <c r="A7" s="156" t="s">
        <v>305</v>
      </c>
      <c r="B7" s="156"/>
      <c r="C7" s="156"/>
      <c r="D7" s="156"/>
      <c r="E7" s="156"/>
    </row>
    <row r="8" spans="1:5">
      <c r="A8" s="158"/>
      <c r="B8" s="161"/>
      <c r="C8" s="160"/>
      <c r="D8" s="160"/>
      <c r="E8" s="160"/>
    </row>
    <row r="9" s="153" customFormat="1" spans="1:10">
      <c r="A9" s="162" t="s">
        <v>306</v>
      </c>
      <c r="B9" s="163" t="s">
        <v>307</v>
      </c>
      <c r="C9" s="162" t="s">
        <v>308</v>
      </c>
      <c r="D9" s="164" t="s">
        <v>322</v>
      </c>
      <c r="E9" s="164" t="s">
        <v>169</v>
      </c>
      <c r="J9" s="153" t="s">
        <v>509</v>
      </c>
    </row>
    <row r="10" s="153" customFormat="1" spans="1:11">
      <c r="A10" s="189" t="s">
        <v>607</v>
      </c>
      <c r="B10" s="190">
        <v>4</v>
      </c>
      <c r="C10" s="191" t="s">
        <v>513</v>
      </c>
      <c r="D10" s="200">
        <v>3000</v>
      </c>
      <c r="E10" s="193">
        <f t="shared" ref="E10:E22" si="0">B10*D10</f>
        <v>12000</v>
      </c>
      <c r="G10" s="190">
        <v>4</v>
      </c>
      <c r="H10" s="192">
        <v>3000</v>
      </c>
      <c r="I10" s="201">
        <f>H10*G10</f>
        <v>12000</v>
      </c>
      <c r="J10" s="153">
        <f t="shared" ref="J10:J22" si="1">G10*6</f>
        <v>24</v>
      </c>
      <c r="K10" s="184">
        <f t="shared" ref="K10:K22" si="2">H10*J10</f>
        <v>72000</v>
      </c>
    </row>
    <row r="11" s="153" customFormat="1" spans="1:11">
      <c r="A11" s="189" t="s">
        <v>608</v>
      </c>
      <c r="B11" s="190">
        <v>4</v>
      </c>
      <c r="C11" s="191" t="s">
        <v>609</v>
      </c>
      <c r="D11" s="200">
        <v>2000</v>
      </c>
      <c r="E11" s="193">
        <f t="shared" si="0"/>
        <v>8000</v>
      </c>
      <c r="G11" s="190">
        <v>4</v>
      </c>
      <c r="H11" s="192">
        <v>2000</v>
      </c>
      <c r="I11" s="201">
        <f t="shared" ref="I11:I22" si="3">H11*G11</f>
        <v>8000</v>
      </c>
      <c r="J11" s="153">
        <f t="shared" si="1"/>
        <v>24</v>
      </c>
      <c r="K11" s="184">
        <f t="shared" si="2"/>
        <v>48000</v>
      </c>
    </row>
    <row r="12" s="153" customFormat="1" spans="1:11">
      <c r="A12" s="189" t="s">
        <v>610</v>
      </c>
      <c r="B12" s="190">
        <v>2</v>
      </c>
      <c r="C12" s="191" t="s">
        <v>319</v>
      </c>
      <c r="D12" s="200">
        <v>3000</v>
      </c>
      <c r="E12" s="193">
        <f t="shared" si="0"/>
        <v>6000</v>
      </c>
      <c r="G12" s="190">
        <v>2</v>
      </c>
      <c r="H12" s="192">
        <v>3000</v>
      </c>
      <c r="I12" s="201">
        <f t="shared" si="3"/>
        <v>6000</v>
      </c>
      <c r="J12" s="153">
        <f t="shared" si="1"/>
        <v>12</v>
      </c>
      <c r="K12" s="184">
        <f t="shared" si="2"/>
        <v>36000</v>
      </c>
    </row>
    <row r="13" s="153" customFormat="1" spans="1:11">
      <c r="A13" s="194" t="s">
        <v>611</v>
      </c>
      <c r="B13" s="166">
        <v>2</v>
      </c>
      <c r="C13" s="166" t="s">
        <v>513</v>
      </c>
      <c r="D13" s="195">
        <v>3000</v>
      </c>
      <c r="E13" s="193">
        <f t="shared" si="0"/>
        <v>6000</v>
      </c>
      <c r="G13" s="166">
        <v>2</v>
      </c>
      <c r="H13" s="195">
        <v>3000</v>
      </c>
      <c r="I13" s="201">
        <f t="shared" si="3"/>
        <v>6000</v>
      </c>
      <c r="J13" s="153">
        <f t="shared" si="1"/>
        <v>12</v>
      </c>
      <c r="K13" s="184">
        <f t="shared" si="2"/>
        <v>36000</v>
      </c>
    </row>
    <row r="14" s="153" customFormat="1" spans="1:11">
      <c r="A14" s="194" t="s">
        <v>612</v>
      </c>
      <c r="B14" s="166">
        <v>2</v>
      </c>
      <c r="C14" s="166" t="s">
        <v>513</v>
      </c>
      <c r="D14" s="195">
        <v>15000</v>
      </c>
      <c r="E14" s="193">
        <f t="shared" si="0"/>
        <v>30000</v>
      </c>
      <c r="G14" s="166">
        <v>2</v>
      </c>
      <c r="H14" s="196">
        <v>15000</v>
      </c>
      <c r="I14" s="201">
        <f t="shared" si="3"/>
        <v>30000</v>
      </c>
      <c r="J14" s="153">
        <f t="shared" si="1"/>
        <v>12</v>
      </c>
      <c r="K14" s="184">
        <f t="shared" si="2"/>
        <v>180000</v>
      </c>
    </row>
    <row r="15" s="153" customFormat="1" spans="1:11">
      <c r="A15" s="194" t="s">
        <v>613</v>
      </c>
      <c r="B15" s="166">
        <v>2</v>
      </c>
      <c r="C15" s="166" t="s">
        <v>319</v>
      </c>
      <c r="D15" s="195">
        <v>1000</v>
      </c>
      <c r="E15" s="193">
        <f t="shared" si="0"/>
        <v>2000</v>
      </c>
      <c r="G15" s="166">
        <v>2</v>
      </c>
      <c r="H15" s="196">
        <v>1000</v>
      </c>
      <c r="I15" s="201">
        <f t="shared" si="3"/>
        <v>2000</v>
      </c>
      <c r="J15" s="153">
        <f t="shared" si="1"/>
        <v>12</v>
      </c>
      <c r="K15" s="184">
        <f t="shared" si="2"/>
        <v>12000</v>
      </c>
    </row>
    <row r="16" s="153" customFormat="1" spans="1:11">
      <c r="A16" s="194" t="s">
        <v>614</v>
      </c>
      <c r="B16" s="166">
        <v>6</v>
      </c>
      <c r="C16" s="166" t="s">
        <v>319</v>
      </c>
      <c r="D16" s="195">
        <v>800</v>
      </c>
      <c r="E16" s="193">
        <f t="shared" si="0"/>
        <v>4800</v>
      </c>
      <c r="G16" s="166">
        <v>6</v>
      </c>
      <c r="H16" s="196">
        <v>800</v>
      </c>
      <c r="I16" s="201">
        <f t="shared" si="3"/>
        <v>4800</v>
      </c>
      <c r="J16" s="153">
        <f t="shared" si="1"/>
        <v>36</v>
      </c>
      <c r="K16" s="184">
        <f t="shared" si="2"/>
        <v>28800</v>
      </c>
    </row>
    <row r="17" s="153" customFormat="1" spans="1:11">
      <c r="A17" s="194" t="s">
        <v>537</v>
      </c>
      <c r="B17" s="166">
        <v>2</v>
      </c>
      <c r="C17" s="166" t="s">
        <v>513</v>
      </c>
      <c r="D17" s="195">
        <v>25000</v>
      </c>
      <c r="E17" s="193">
        <f t="shared" si="0"/>
        <v>50000</v>
      </c>
      <c r="G17" s="166">
        <v>2</v>
      </c>
      <c r="H17" s="196">
        <v>25000</v>
      </c>
      <c r="I17" s="201">
        <f t="shared" si="3"/>
        <v>50000</v>
      </c>
      <c r="J17" s="153">
        <f t="shared" si="1"/>
        <v>12</v>
      </c>
      <c r="K17" s="184">
        <f t="shared" si="2"/>
        <v>300000</v>
      </c>
    </row>
    <row r="18" s="153" customFormat="1" spans="1:11">
      <c r="A18" s="189" t="s">
        <v>615</v>
      </c>
      <c r="B18" s="190">
        <v>18</v>
      </c>
      <c r="C18" s="172" t="s">
        <v>319</v>
      </c>
      <c r="D18" s="200">
        <v>4000</v>
      </c>
      <c r="E18" s="193">
        <f t="shared" si="0"/>
        <v>72000</v>
      </c>
      <c r="G18" s="190">
        <v>18</v>
      </c>
      <c r="H18" s="192">
        <v>4000</v>
      </c>
      <c r="I18" s="201">
        <f t="shared" si="3"/>
        <v>72000</v>
      </c>
      <c r="J18" s="153">
        <f t="shared" si="1"/>
        <v>108</v>
      </c>
      <c r="K18" s="184">
        <f t="shared" si="2"/>
        <v>432000</v>
      </c>
    </row>
    <row r="19" s="153" customFormat="1" spans="1:11">
      <c r="A19" s="189" t="s">
        <v>616</v>
      </c>
      <c r="B19" s="190">
        <v>18</v>
      </c>
      <c r="C19" s="172" t="s">
        <v>319</v>
      </c>
      <c r="D19" s="200">
        <v>5500</v>
      </c>
      <c r="E19" s="193">
        <f t="shared" si="0"/>
        <v>99000</v>
      </c>
      <c r="G19" s="190">
        <v>18</v>
      </c>
      <c r="H19" s="192">
        <v>5500</v>
      </c>
      <c r="I19" s="201">
        <f t="shared" si="3"/>
        <v>99000</v>
      </c>
      <c r="J19" s="153">
        <f t="shared" si="1"/>
        <v>108</v>
      </c>
      <c r="K19" s="184">
        <f t="shared" si="2"/>
        <v>594000</v>
      </c>
    </row>
    <row r="20" s="153" customFormat="1" spans="1:11">
      <c r="A20" s="189" t="s">
        <v>617</v>
      </c>
      <c r="B20" s="190">
        <v>18</v>
      </c>
      <c r="C20" s="191" t="s">
        <v>543</v>
      </c>
      <c r="D20" s="200">
        <v>2000</v>
      </c>
      <c r="E20" s="193">
        <f t="shared" si="0"/>
        <v>36000</v>
      </c>
      <c r="G20" s="190">
        <v>18</v>
      </c>
      <c r="H20" s="192">
        <v>2000</v>
      </c>
      <c r="I20" s="201">
        <f t="shared" si="3"/>
        <v>36000</v>
      </c>
      <c r="J20" s="153">
        <f t="shared" si="1"/>
        <v>108</v>
      </c>
      <c r="K20" s="184">
        <f t="shared" si="2"/>
        <v>216000</v>
      </c>
    </row>
    <row r="21" s="153" customFormat="1" spans="1:11">
      <c r="A21" s="189" t="s">
        <v>618</v>
      </c>
      <c r="B21" s="190">
        <v>18</v>
      </c>
      <c r="C21" s="191" t="s">
        <v>319</v>
      </c>
      <c r="D21" s="200">
        <v>3000</v>
      </c>
      <c r="E21" s="193">
        <f t="shared" si="0"/>
        <v>54000</v>
      </c>
      <c r="G21" s="190">
        <v>18</v>
      </c>
      <c r="H21" s="192">
        <v>3000</v>
      </c>
      <c r="I21" s="201">
        <f t="shared" si="3"/>
        <v>54000</v>
      </c>
      <c r="J21" s="153">
        <f t="shared" si="1"/>
        <v>108</v>
      </c>
      <c r="K21" s="184">
        <f t="shared" si="2"/>
        <v>324000</v>
      </c>
    </row>
    <row r="22" s="153" customFormat="1" spans="1:11">
      <c r="A22" s="189" t="s">
        <v>619</v>
      </c>
      <c r="B22" s="190">
        <v>18</v>
      </c>
      <c r="C22" s="191" t="s">
        <v>319</v>
      </c>
      <c r="D22" s="200">
        <v>3500</v>
      </c>
      <c r="E22" s="193">
        <f t="shared" si="0"/>
        <v>63000</v>
      </c>
      <c r="G22" s="190">
        <v>18</v>
      </c>
      <c r="H22" s="192">
        <v>3500</v>
      </c>
      <c r="I22" s="201">
        <f t="shared" si="3"/>
        <v>63000</v>
      </c>
      <c r="J22" s="153">
        <f t="shared" si="1"/>
        <v>108</v>
      </c>
      <c r="K22" s="184">
        <f t="shared" si="2"/>
        <v>378000</v>
      </c>
    </row>
    <row r="23" spans="1:9">
      <c r="A23" s="181" t="s">
        <v>248</v>
      </c>
      <c r="B23" s="181"/>
      <c r="C23" s="181"/>
      <c r="D23" s="181"/>
      <c r="E23" s="182">
        <f>SUM(E10:E22)</f>
        <v>442800</v>
      </c>
      <c r="I23" s="155">
        <f>SUM(I10:I22)</f>
        <v>442800</v>
      </c>
    </row>
    <row r="24" spans="1:5">
      <c r="A24" s="160"/>
      <c r="B24" s="183"/>
      <c r="C24" s="160"/>
      <c r="D24" s="160"/>
      <c r="E24" s="160"/>
    </row>
    <row r="25" spans="1:5">
      <c r="A25" s="160"/>
      <c r="B25" s="183"/>
      <c r="C25" s="160"/>
      <c r="D25" s="160"/>
      <c r="E25" s="160"/>
    </row>
    <row r="26" spans="1:5">
      <c r="A26" s="160"/>
      <c r="B26" s="183"/>
      <c r="C26" s="160"/>
      <c r="D26" s="160"/>
      <c r="E26" s="160"/>
    </row>
    <row r="27" spans="1:5">
      <c r="A27" s="160"/>
      <c r="B27" s="183"/>
      <c r="C27" s="160"/>
      <c r="D27" s="160"/>
      <c r="E27" s="160"/>
    </row>
    <row r="28" spans="1:5">
      <c r="A28" s="160"/>
      <c r="B28" s="183"/>
      <c r="C28" s="160"/>
      <c r="D28" s="160"/>
      <c r="E28" s="160"/>
    </row>
    <row r="29" spans="1:5">
      <c r="A29" s="160"/>
      <c r="B29" s="183"/>
      <c r="C29" s="160"/>
      <c r="D29" s="160"/>
      <c r="E29" s="160"/>
    </row>
    <row r="30" spans="1:5">
      <c r="A30" s="160"/>
      <c r="B30" s="183"/>
      <c r="C30" s="160"/>
      <c r="D30" s="160"/>
      <c r="E30" s="160"/>
    </row>
    <row r="31" spans="1:5">
      <c r="A31" s="160"/>
      <c r="B31" s="183"/>
      <c r="C31" s="160"/>
      <c r="D31" s="160"/>
      <c r="E31" s="160"/>
    </row>
    <row r="32" spans="1:5">
      <c r="A32" s="160"/>
      <c r="B32" s="183"/>
      <c r="C32" s="160"/>
      <c r="D32" s="160"/>
      <c r="E32" s="160"/>
    </row>
  </sheetData>
  <mergeCells count="7">
    <mergeCell ref="A1:E1"/>
    <mergeCell ref="A2:E2"/>
    <mergeCell ref="A3:E3"/>
    <mergeCell ref="A5:E5"/>
    <mergeCell ref="A6:E6"/>
    <mergeCell ref="A7:E7"/>
    <mergeCell ref="A23:D23"/>
  </mergeCells>
  <printOptions horizontalCentered="1"/>
  <pageMargins left="0.0393700787401575" right="0.0393700787401575" top="0.748031496062992" bottom="0.748031496062992" header="0.31496062992126" footer="0.31496062992126"/>
  <pageSetup paperSize="9" scale="92" orientation="portrait" horizontalDpi="300" verticalDpi="300"/>
  <headerFooter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K32"/>
  <sheetViews>
    <sheetView view="pageBreakPreview" zoomScale="130" zoomScaleNormal="100" workbookViewId="0">
      <selection activeCell="A6" sqref="A6:E6"/>
    </sheetView>
  </sheetViews>
  <sheetFormatPr defaultColWidth="9.13636363636364" defaultRowHeight="15.5"/>
  <cols>
    <col min="1" max="1" width="58.7090909090909" style="154" customWidth="1"/>
    <col min="2" max="2" width="9.42727272727273" style="155" customWidth="1"/>
    <col min="3" max="3" width="5.70909090909091" style="154" customWidth="1"/>
    <col min="4" max="4" width="16.1363636363636" style="154" customWidth="1"/>
    <col min="5" max="5" width="20.7090909090909" style="154" customWidth="1"/>
    <col min="6" max="6" width="9.13636363636364" style="154"/>
    <col min="7" max="7" width="3" style="154" customWidth="1"/>
    <col min="8" max="9" width="11.2818181818182" style="155" customWidth="1"/>
    <col min="10" max="10" width="5.28181818181818" style="154" customWidth="1"/>
    <col min="11" max="11" width="15.2818181818182" style="154" customWidth="1"/>
    <col min="12" max="12" width="15" style="154" customWidth="1"/>
    <col min="13" max="16384" width="9.13636363636364" style="154"/>
  </cols>
  <sheetData>
    <row r="1" ht="15" customHeight="1" spans="1:5">
      <c r="A1" s="156" t="s">
        <v>302</v>
      </c>
      <c r="B1" s="156"/>
      <c r="C1" s="156"/>
      <c r="D1" s="156"/>
      <c r="E1" s="156"/>
    </row>
    <row r="2" spans="1:5">
      <c r="A2" s="157" t="s">
        <v>269</v>
      </c>
      <c r="B2" s="157"/>
      <c r="C2" s="157"/>
      <c r="D2" s="157"/>
      <c r="E2" s="157"/>
    </row>
    <row r="3" spans="1:5">
      <c r="A3" s="156" t="s">
        <v>303</v>
      </c>
      <c r="B3" s="156"/>
      <c r="C3" s="156"/>
      <c r="D3" s="156"/>
      <c r="E3" s="156"/>
    </row>
    <row r="4" spans="1:5">
      <c r="A4" s="158"/>
      <c r="B4" s="159"/>
      <c r="C4" s="160"/>
      <c r="D4" s="160"/>
      <c r="E4" s="160"/>
    </row>
    <row r="5" spans="1:5">
      <c r="A5" s="156"/>
      <c r="B5" s="156"/>
      <c r="C5" s="156"/>
      <c r="D5" s="156"/>
      <c r="E5" s="156"/>
    </row>
    <row r="6" spans="1:5">
      <c r="A6" s="157" t="s">
        <v>626</v>
      </c>
      <c r="B6" s="157"/>
      <c r="C6" s="157"/>
      <c r="D6" s="157"/>
      <c r="E6" s="157"/>
    </row>
    <row r="7" spans="1:5">
      <c r="A7" s="156" t="s">
        <v>305</v>
      </c>
      <c r="B7" s="156"/>
      <c r="C7" s="156"/>
      <c r="D7" s="156"/>
      <c r="E7" s="156"/>
    </row>
    <row r="8" spans="1:5">
      <c r="A8" s="158"/>
      <c r="B8" s="161"/>
      <c r="C8" s="160"/>
      <c r="D8" s="160"/>
      <c r="E8" s="160"/>
    </row>
    <row r="9" s="153" customFormat="1" spans="1:10">
      <c r="A9" s="162" t="s">
        <v>306</v>
      </c>
      <c r="B9" s="163" t="s">
        <v>307</v>
      </c>
      <c r="C9" s="162" t="s">
        <v>308</v>
      </c>
      <c r="D9" s="164" t="s">
        <v>322</v>
      </c>
      <c r="E9" s="164" t="s">
        <v>169</v>
      </c>
      <c r="J9" s="153" t="s">
        <v>509</v>
      </c>
    </row>
    <row r="10" s="153" customFormat="1" spans="1:11">
      <c r="A10" s="189" t="s">
        <v>607</v>
      </c>
      <c r="B10" s="190">
        <v>4</v>
      </c>
      <c r="C10" s="191" t="s">
        <v>513</v>
      </c>
      <c r="D10" s="200">
        <v>3000</v>
      </c>
      <c r="E10" s="193">
        <f t="shared" ref="E10:E22" si="0">B10*D10</f>
        <v>12000</v>
      </c>
      <c r="G10" s="190">
        <v>4</v>
      </c>
      <c r="H10" s="192">
        <v>3000</v>
      </c>
      <c r="I10" s="201">
        <f>H10*G10</f>
        <v>12000</v>
      </c>
      <c r="J10" s="153">
        <f t="shared" ref="J10:J22" si="1">G10*6</f>
        <v>24</v>
      </c>
      <c r="K10" s="184">
        <f t="shared" ref="K10:K22" si="2">H10*J10</f>
        <v>72000</v>
      </c>
    </row>
    <row r="11" s="153" customFormat="1" spans="1:11">
      <c r="A11" s="189" t="s">
        <v>608</v>
      </c>
      <c r="B11" s="190">
        <v>4</v>
      </c>
      <c r="C11" s="191" t="s">
        <v>609</v>
      </c>
      <c r="D11" s="200">
        <v>2000</v>
      </c>
      <c r="E11" s="193">
        <f t="shared" si="0"/>
        <v>8000</v>
      </c>
      <c r="G11" s="190">
        <v>4</v>
      </c>
      <c r="H11" s="192">
        <v>2000</v>
      </c>
      <c r="I11" s="201">
        <f t="shared" ref="I11:I22" si="3">H11*G11</f>
        <v>8000</v>
      </c>
      <c r="J11" s="153">
        <f t="shared" si="1"/>
        <v>24</v>
      </c>
      <c r="K11" s="184">
        <f t="shared" si="2"/>
        <v>48000</v>
      </c>
    </row>
    <row r="12" s="153" customFormat="1" spans="1:11">
      <c r="A12" s="189" t="s">
        <v>610</v>
      </c>
      <c r="B12" s="190">
        <v>2</v>
      </c>
      <c r="C12" s="191" t="s">
        <v>319</v>
      </c>
      <c r="D12" s="200">
        <v>3000</v>
      </c>
      <c r="E12" s="193">
        <f t="shared" si="0"/>
        <v>6000</v>
      </c>
      <c r="G12" s="190">
        <v>2</v>
      </c>
      <c r="H12" s="192">
        <v>3000</v>
      </c>
      <c r="I12" s="201">
        <f t="shared" si="3"/>
        <v>6000</v>
      </c>
      <c r="J12" s="153">
        <f t="shared" si="1"/>
        <v>12</v>
      </c>
      <c r="K12" s="184">
        <f t="shared" si="2"/>
        <v>36000</v>
      </c>
    </row>
    <row r="13" s="153" customFormat="1" spans="1:11">
      <c r="A13" s="194" t="s">
        <v>611</v>
      </c>
      <c r="B13" s="166">
        <v>2</v>
      </c>
      <c r="C13" s="166" t="s">
        <v>513</v>
      </c>
      <c r="D13" s="195">
        <v>3000</v>
      </c>
      <c r="E13" s="193">
        <f t="shared" si="0"/>
        <v>6000</v>
      </c>
      <c r="G13" s="166">
        <v>2</v>
      </c>
      <c r="H13" s="195">
        <v>3000</v>
      </c>
      <c r="I13" s="201">
        <f t="shared" si="3"/>
        <v>6000</v>
      </c>
      <c r="J13" s="153">
        <f t="shared" si="1"/>
        <v>12</v>
      </c>
      <c r="K13" s="184">
        <f t="shared" si="2"/>
        <v>36000</v>
      </c>
    </row>
    <row r="14" s="153" customFormat="1" spans="1:11">
      <c r="A14" s="194" t="s">
        <v>612</v>
      </c>
      <c r="B14" s="166">
        <v>2</v>
      </c>
      <c r="C14" s="166" t="s">
        <v>513</v>
      </c>
      <c r="D14" s="195">
        <v>15000</v>
      </c>
      <c r="E14" s="193">
        <f t="shared" si="0"/>
        <v>30000</v>
      </c>
      <c r="G14" s="166">
        <v>2</v>
      </c>
      <c r="H14" s="196">
        <v>15000</v>
      </c>
      <c r="I14" s="201">
        <f t="shared" si="3"/>
        <v>30000</v>
      </c>
      <c r="J14" s="153">
        <f t="shared" si="1"/>
        <v>12</v>
      </c>
      <c r="K14" s="184">
        <f t="shared" si="2"/>
        <v>180000</v>
      </c>
    </row>
    <row r="15" s="153" customFormat="1" spans="1:11">
      <c r="A15" s="194" t="s">
        <v>613</v>
      </c>
      <c r="B15" s="166">
        <v>2</v>
      </c>
      <c r="C15" s="166" t="s">
        <v>319</v>
      </c>
      <c r="D15" s="195">
        <v>1000</v>
      </c>
      <c r="E15" s="193">
        <f t="shared" si="0"/>
        <v>2000</v>
      </c>
      <c r="G15" s="166">
        <v>2</v>
      </c>
      <c r="H15" s="196">
        <v>1000</v>
      </c>
      <c r="I15" s="201">
        <f t="shared" si="3"/>
        <v>2000</v>
      </c>
      <c r="J15" s="153">
        <f t="shared" si="1"/>
        <v>12</v>
      </c>
      <c r="K15" s="184">
        <f t="shared" si="2"/>
        <v>12000</v>
      </c>
    </row>
    <row r="16" s="153" customFormat="1" spans="1:11">
      <c r="A16" s="194" t="s">
        <v>614</v>
      </c>
      <c r="B16" s="166">
        <v>6</v>
      </c>
      <c r="C16" s="166" t="s">
        <v>319</v>
      </c>
      <c r="D16" s="195">
        <v>800</v>
      </c>
      <c r="E16" s="193">
        <f t="shared" si="0"/>
        <v>4800</v>
      </c>
      <c r="G16" s="166">
        <v>6</v>
      </c>
      <c r="H16" s="196">
        <v>800</v>
      </c>
      <c r="I16" s="201">
        <f t="shared" si="3"/>
        <v>4800</v>
      </c>
      <c r="J16" s="153">
        <f t="shared" si="1"/>
        <v>36</v>
      </c>
      <c r="K16" s="184">
        <f t="shared" si="2"/>
        <v>28800</v>
      </c>
    </row>
    <row r="17" s="153" customFormat="1" spans="1:11">
      <c r="A17" s="194" t="s">
        <v>537</v>
      </c>
      <c r="B17" s="166">
        <v>2</v>
      </c>
      <c r="C17" s="166" t="s">
        <v>513</v>
      </c>
      <c r="D17" s="195">
        <v>25000</v>
      </c>
      <c r="E17" s="193">
        <f t="shared" si="0"/>
        <v>50000</v>
      </c>
      <c r="G17" s="166">
        <v>2</v>
      </c>
      <c r="H17" s="196">
        <v>25000</v>
      </c>
      <c r="I17" s="201">
        <f t="shared" si="3"/>
        <v>50000</v>
      </c>
      <c r="J17" s="153">
        <f t="shared" si="1"/>
        <v>12</v>
      </c>
      <c r="K17" s="184">
        <f t="shared" si="2"/>
        <v>300000</v>
      </c>
    </row>
    <row r="18" s="153" customFormat="1" spans="1:11">
      <c r="A18" s="189" t="s">
        <v>615</v>
      </c>
      <c r="B18" s="190">
        <v>18</v>
      </c>
      <c r="C18" s="172" t="s">
        <v>319</v>
      </c>
      <c r="D18" s="200">
        <v>4000</v>
      </c>
      <c r="E18" s="193">
        <f t="shared" si="0"/>
        <v>72000</v>
      </c>
      <c r="G18" s="190">
        <v>18</v>
      </c>
      <c r="H18" s="192">
        <v>4000</v>
      </c>
      <c r="I18" s="201">
        <f t="shared" si="3"/>
        <v>72000</v>
      </c>
      <c r="J18" s="153">
        <f t="shared" si="1"/>
        <v>108</v>
      </c>
      <c r="K18" s="184">
        <f t="shared" si="2"/>
        <v>432000</v>
      </c>
    </row>
    <row r="19" s="153" customFormat="1" spans="1:11">
      <c r="A19" s="189" t="s">
        <v>616</v>
      </c>
      <c r="B19" s="190">
        <v>18</v>
      </c>
      <c r="C19" s="172" t="s">
        <v>319</v>
      </c>
      <c r="D19" s="200">
        <v>5500</v>
      </c>
      <c r="E19" s="193">
        <f t="shared" si="0"/>
        <v>99000</v>
      </c>
      <c r="G19" s="190">
        <v>18</v>
      </c>
      <c r="H19" s="192">
        <v>5500</v>
      </c>
      <c r="I19" s="201">
        <f t="shared" si="3"/>
        <v>99000</v>
      </c>
      <c r="J19" s="153">
        <f t="shared" si="1"/>
        <v>108</v>
      </c>
      <c r="K19" s="184">
        <f t="shared" si="2"/>
        <v>594000</v>
      </c>
    </row>
    <row r="20" s="153" customFormat="1" spans="1:11">
      <c r="A20" s="189" t="s">
        <v>617</v>
      </c>
      <c r="B20" s="190">
        <v>18</v>
      </c>
      <c r="C20" s="191" t="s">
        <v>543</v>
      </c>
      <c r="D20" s="200">
        <v>2000</v>
      </c>
      <c r="E20" s="193">
        <f t="shared" si="0"/>
        <v>36000</v>
      </c>
      <c r="G20" s="190">
        <v>18</v>
      </c>
      <c r="H20" s="192">
        <v>2000</v>
      </c>
      <c r="I20" s="201">
        <f t="shared" si="3"/>
        <v>36000</v>
      </c>
      <c r="J20" s="153">
        <f t="shared" si="1"/>
        <v>108</v>
      </c>
      <c r="K20" s="184">
        <f t="shared" si="2"/>
        <v>216000</v>
      </c>
    </row>
    <row r="21" s="153" customFormat="1" spans="1:11">
      <c r="A21" s="189" t="s">
        <v>618</v>
      </c>
      <c r="B21" s="190">
        <v>18</v>
      </c>
      <c r="C21" s="191" t="s">
        <v>319</v>
      </c>
      <c r="D21" s="200">
        <v>3000</v>
      </c>
      <c r="E21" s="193">
        <f t="shared" si="0"/>
        <v>54000</v>
      </c>
      <c r="G21" s="190">
        <v>18</v>
      </c>
      <c r="H21" s="192">
        <v>3000</v>
      </c>
      <c r="I21" s="201">
        <f t="shared" si="3"/>
        <v>54000</v>
      </c>
      <c r="J21" s="153">
        <f t="shared" si="1"/>
        <v>108</v>
      </c>
      <c r="K21" s="184">
        <f t="shared" si="2"/>
        <v>324000</v>
      </c>
    </row>
    <row r="22" s="153" customFormat="1" spans="1:11">
      <c r="A22" s="189" t="s">
        <v>619</v>
      </c>
      <c r="B22" s="190">
        <v>18</v>
      </c>
      <c r="C22" s="191" t="s">
        <v>319</v>
      </c>
      <c r="D22" s="200">
        <v>3500</v>
      </c>
      <c r="E22" s="193">
        <f t="shared" si="0"/>
        <v>63000</v>
      </c>
      <c r="G22" s="190">
        <v>18</v>
      </c>
      <c r="H22" s="192">
        <v>3500</v>
      </c>
      <c r="I22" s="201">
        <f t="shared" si="3"/>
        <v>63000</v>
      </c>
      <c r="J22" s="153">
        <f t="shared" si="1"/>
        <v>108</v>
      </c>
      <c r="K22" s="184">
        <f t="shared" si="2"/>
        <v>378000</v>
      </c>
    </row>
    <row r="23" spans="1:9">
      <c r="A23" s="181" t="s">
        <v>248</v>
      </c>
      <c r="B23" s="181"/>
      <c r="C23" s="181"/>
      <c r="D23" s="181"/>
      <c r="E23" s="182">
        <f>SUM(E10:E22)</f>
        <v>442800</v>
      </c>
      <c r="I23" s="155">
        <f>SUM(I10:I22)</f>
        <v>442800</v>
      </c>
    </row>
    <row r="24" spans="1:5">
      <c r="A24" s="160"/>
      <c r="B24" s="183"/>
      <c r="C24" s="160"/>
      <c r="D24" s="160"/>
      <c r="E24" s="160"/>
    </row>
    <row r="25" spans="1:5">
      <c r="A25" s="160"/>
      <c r="B25" s="183"/>
      <c r="C25" s="160"/>
      <c r="D25" s="160"/>
      <c r="E25" s="160"/>
    </row>
    <row r="26" spans="1:5">
      <c r="A26" s="160"/>
      <c r="B26" s="183"/>
      <c r="C26" s="160"/>
      <c r="D26" s="160"/>
      <c r="E26" s="160"/>
    </row>
    <row r="27" spans="1:5">
      <c r="A27" s="160"/>
      <c r="B27" s="183"/>
      <c r="C27" s="160"/>
      <c r="D27" s="160"/>
      <c r="E27" s="160"/>
    </row>
    <row r="28" spans="1:5">
      <c r="A28" s="160"/>
      <c r="B28" s="183"/>
      <c r="C28" s="160"/>
      <c r="D28" s="160"/>
      <c r="E28" s="160"/>
    </row>
    <row r="29" spans="1:5">
      <c r="A29" s="160"/>
      <c r="B29" s="183"/>
      <c r="C29" s="160"/>
      <c r="D29" s="160"/>
      <c r="E29" s="160"/>
    </row>
    <row r="30" spans="1:5">
      <c r="A30" s="160"/>
      <c r="B30" s="183"/>
      <c r="C30" s="160"/>
      <c r="D30" s="160"/>
      <c r="E30" s="160"/>
    </row>
    <row r="31" spans="1:5">
      <c r="A31" s="160"/>
      <c r="B31" s="183"/>
      <c r="C31" s="160"/>
      <c r="D31" s="160"/>
      <c r="E31" s="160"/>
    </row>
    <row r="32" spans="1:5">
      <c r="A32" s="160"/>
      <c r="B32" s="183"/>
      <c r="C32" s="160"/>
      <c r="D32" s="160"/>
      <c r="E32" s="160"/>
    </row>
  </sheetData>
  <mergeCells count="7">
    <mergeCell ref="A1:E1"/>
    <mergeCell ref="A2:E2"/>
    <mergeCell ref="A3:E3"/>
    <mergeCell ref="A5:E5"/>
    <mergeCell ref="A6:E6"/>
    <mergeCell ref="A7:E7"/>
    <mergeCell ref="A23:D23"/>
  </mergeCells>
  <printOptions horizontalCentered="1"/>
  <pageMargins left="0.0393700787401575" right="0.0393700787401575" top="0.748031496062992" bottom="0.748031496062992" header="0.31496062992126" footer="0.31496062992126"/>
  <pageSetup paperSize="9" scale="92" orientation="portrait" horizontalDpi="300" verticalDpi="300"/>
  <headerFooter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K32"/>
  <sheetViews>
    <sheetView view="pageBreakPreview" zoomScale="130" zoomScaleNormal="100" workbookViewId="0">
      <selection activeCell="A6" sqref="A6:E6"/>
    </sheetView>
  </sheetViews>
  <sheetFormatPr defaultColWidth="9.13636363636364" defaultRowHeight="15.5"/>
  <cols>
    <col min="1" max="1" width="58.7090909090909" style="154" customWidth="1"/>
    <col min="2" max="2" width="9.42727272727273" style="155" customWidth="1"/>
    <col min="3" max="3" width="5.70909090909091" style="154" customWidth="1"/>
    <col min="4" max="4" width="16.1363636363636" style="154" customWidth="1"/>
    <col min="5" max="5" width="20.7090909090909" style="154" customWidth="1"/>
    <col min="6" max="6" width="9.13636363636364" style="154"/>
    <col min="7" max="7" width="3" style="154" customWidth="1"/>
    <col min="8" max="9" width="11.2818181818182" style="155" customWidth="1"/>
    <col min="10" max="10" width="5.28181818181818" style="154" customWidth="1"/>
    <col min="11" max="11" width="15.2818181818182" style="154" customWidth="1"/>
    <col min="12" max="12" width="15" style="154" customWidth="1"/>
    <col min="13" max="16384" width="9.13636363636364" style="154"/>
  </cols>
  <sheetData>
    <row r="1" ht="15" customHeight="1" spans="1:5">
      <c r="A1" s="156" t="s">
        <v>302</v>
      </c>
      <c r="B1" s="156"/>
      <c r="C1" s="156"/>
      <c r="D1" s="156"/>
      <c r="E1" s="156"/>
    </row>
    <row r="2" spans="1:5">
      <c r="A2" s="157" t="s">
        <v>269</v>
      </c>
      <c r="B2" s="157"/>
      <c r="C2" s="157"/>
      <c r="D2" s="157"/>
      <c r="E2" s="157"/>
    </row>
    <row r="3" spans="1:5">
      <c r="A3" s="156" t="s">
        <v>303</v>
      </c>
      <c r="B3" s="156"/>
      <c r="C3" s="156"/>
      <c r="D3" s="156"/>
      <c r="E3" s="156"/>
    </row>
    <row r="4" spans="1:5">
      <c r="A4" s="158"/>
      <c r="B4" s="159"/>
      <c r="C4" s="160"/>
      <c r="D4" s="160"/>
      <c r="E4" s="160"/>
    </row>
    <row r="5" spans="1:5">
      <c r="A5" s="156"/>
      <c r="B5" s="156"/>
      <c r="C5" s="156"/>
      <c r="D5" s="156"/>
      <c r="E5" s="156"/>
    </row>
    <row r="6" spans="1:5">
      <c r="A6" s="157" t="s">
        <v>627</v>
      </c>
      <c r="B6" s="157"/>
      <c r="C6" s="157"/>
      <c r="D6" s="157"/>
      <c r="E6" s="157"/>
    </row>
    <row r="7" spans="1:5">
      <c r="A7" s="156" t="s">
        <v>305</v>
      </c>
      <c r="B7" s="156"/>
      <c r="C7" s="156"/>
      <c r="D7" s="156"/>
      <c r="E7" s="156"/>
    </row>
    <row r="8" spans="1:5">
      <c r="A8" s="158"/>
      <c r="B8" s="161"/>
      <c r="C8" s="160"/>
      <c r="D8" s="160"/>
      <c r="E8" s="160"/>
    </row>
    <row r="9" s="153" customFormat="1" spans="1:10">
      <c r="A9" s="162" t="s">
        <v>306</v>
      </c>
      <c r="B9" s="163" t="s">
        <v>307</v>
      </c>
      <c r="C9" s="162" t="s">
        <v>308</v>
      </c>
      <c r="D9" s="164" t="s">
        <v>322</v>
      </c>
      <c r="E9" s="164" t="s">
        <v>169</v>
      </c>
      <c r="J9" s="153" t="s">
        <v>509</v>
      </c>
    </row>
    <row r="10" s="153" customFormat="1" spans="1:11">
      <c r="A10" s="189" t="s">
        <v>607</v>
      </c>
      <c r="B10" s="190">
        <v>4</v>
      </c>
      <c r="C10" s="191" t="s">
        <v>513</v>
      </c>
      <c r="D10" s="200">
        <v>3000</v>
      </c>
      <c r="E10" s="193">
        <f t="shared" ref="E10:E22" si="0">B10*D10</f>
        <v>12000</v>
      </c>
      <c r="G10" s="190">
        <v>4</v>
      </c>
      <c r="H10" s="192">
        <v>3000</v>
      </c>
      <c r="I10" s="201">
        <f>H10*G10</f>
        <v>12000</v>
      </c>
      <c r="J10" s="153">
        <f t="shared" ref="J10:J22" si="1">G10*6</f>
        <v>24</v>
      </c>
      <c r="K10" s="184">
        <f t="shared" ref="K10:K22" si="2">H10*J10</f>
        <v>72000</v>
      </c>
    </row>
    <row r="11" s="153" customFormat="1" spans="1:11">
      <c r="A11" s="189" t="s">
        <v>608</v>
      </c>
      <c r="B11" s="190">
        <v>4</v>
      </c>
      <c r="C11" s="191" t="s">
        <v>609</v>
      </c>
      <c r="D11" s="200">
        <v>2000</v>
      </c>
      <c r="E11" s="193">
        <f t="shared" si="0"/>
        <v>8000</v>
      </c>
      <c r="G11" s="190">
        <v>4</v>
      </c>
      <c r="H11" s="192">
        <v>2000</v>
      </c>
      <c r="I11" s="201">
        <f t="shared" ref="I11:I22" si="3">H11*G11</f>
        <v>8000</v>
      </c>
      <c r="J11" s="153">
        <f t="shared" si="1"/>
        <v>24</v>
      </c>
      <c r="K11" s="184">
        <f t="shared" si="2"/>
        <v>48000</v>
      </c>
    </row>
    <row r="12" s="153" customFormat="1" spans="1:11">
      <c r="A12" s="189" t="s">
        <v>610</v>
      </c>
      <c r="B12" s="190">
        <v>2</v>
      </c>
      <c r="C12" s="191" t="s">
        <v>319</v>
      </c>
      <c r="D12" s="200">
        <v>3000</v>
      </c>
      <c r="E12" s="193">
        <f t="shared" si="0"/>
        <v>6000</v>
      </c>
      <c r="G12" s="190">
        <v>2</v>
      </c>
      <c r="H12" s="192">
        <v>3000</v>
      </c>
      <c r="I12" s="201">
        <f t="shared" si="3"/>
        <v>6000</v>
      </c>
      <c r="J12" s="153">
        <f t="shared" si="1"/>
        <v>12</v>
      </c>
      <c r="K12" s="184">
        <f t="shared" si="2"/>
        <v>36000</v>
      </c>
    </row>
    <row r="13" s="153" customFormat="1" spans="1:11">
      <c r="A13" s="194" t="s">
        <v>611</v>
      </c>
      <c r="B13" s="166">
        <v>2</v>
      </c>
      <c r="C13" s="166" t="s">
        <v>513</v>
      </c>
      <c r="D13" s="195">
        <v>3000</v>
      </c>
      <c r="E13" s="193">
        <f t="shared" si="0"/>
        <v>6000</v>
      </c>
      <c r="G13" s="166">
        <v>2</v>
      </c>
      <c r="H13" s="195">
        <v>3000</v>
      </c>
      <c r="I13" s="201">
        <f t="shared" si="3"/>
        <v>6000</v>
      </c>
      <c r="J13" s="153">
        <f t="shared" si="1"/>
        <v>12</v>
      </c>
      <c r="K13" s="184">
        <f t="shared" si="2"/>
        <v>36000</v>
      </c>
    </row>
    <row r="14" s="153" customFormat="1" spans="1:11">
      <c r="A14" s="194" t="s">
        <v>612</v>
      </c>
      <c r="B14" s="166">
        <v>2</v>
      </c>
      <c r="C14" s="166" t="s">
        <v>513</v>
      </c>
      <c r="D14" s="195">
        <v>15000</v>
      </c>
      <c r="E14" s="193">
        <f t="shared" si="0"/>
        <v>30000</v>
      </c>
      <c r="G14" s="166">
        <v>2</v>
      </c>
      <c r="H14" s="196">
        <v>15000</v>
      </c>
      <c r="I14" s="201">
        <f t="shared" si="3"/>
        <v>30000</v>
      </c>
      <c r="J14" s="153">
        <f t="shared" si="1"/>
        <v>12</v>
      </c>
      <c r="K14" s="184">
        <f t="shared" si="2"/>
        <v>180000</v>
      </c>
    </row>
    <row r="15" s="153" customFormat="1" spans="1:11">
      <c r="A15" s="194" t="s">
        <v>613</v>
      </c>
      <c r="B15" s="166">
        <v>2</v>
      </c>
      <c r="C15" s="166" t="s">
        <v>319</v>
      </c>
      <c r="D15" s="195">
        <v>1000</v>
      </c>
      <c r="E15" s="193">
        <f t="shared" si="0"/>
        <v>2000</v>
      </c>
      <c r="G15" s="166">
        <v>2</v>
      </c>
      <c r="H15" s="196">
        <v>1000</v>
      </c>
      <c r="I15" s="201">
        <f t="shared" si="3"/>
        <v>2000</v>
      </c>
      <c r="J15" s="153">
        <f t="shared" si="1"/>
        <v>12</v>
      </c>
      <c r="K15" s="184">
        <f t="shared" si="2"/>
        <v>12000</v>
      </c>
    </row>
    <row r="16" s="153" customFormat="1" spans="1:11">
      <c r="A16" s="194" t="s">
        <v>614</v>
      </c>
      <c r="B16" s="166">
        <v>6</v>
      </c>
      <c r="C16" s="166" t="s">
        <v>319</v>
      </c>
      <c r="D16" s="195">
        <v>800</v>
      </c>
      <c r="E16" s="193">
        <f t="shared" si="0"/>
        <v>4800</v>
      </c>
      <c r="G16" s="166">
        <v>6</v>
      </c>
      <c r="H16" s="196">
        <v>800</v>
      </c>
      <c r="I16" s="201">
        <f t="shared" si="3"/>
        <v>4800</v>
      </c>
      <c r="J16" s="153">
        <f t="shared" si="1"/>
        <v>36</v>
      </c>
      <c r="K16" s="184">
        <f t="shared" si="2"/>
        <v>28800</v>
      </c>
    </row>
    <row r="17" s="153" customFormat="1" spans="1:11">
      <c r="A17" s="194" t="s">
        <v>537</v>
      </c>
      <c r="B17" s="166">
        <v>2</v>
      </c>
      <c r="C17" s="166" t="s">
        <v>513</v>
      </c>
      <c r="D17" s="195">
        <v>25000</v>
      </c>
      <c r="E17" s="193">
        <f t="shared" si="0"/>
        <v>50000</v>
      </c>
      <c r="G17" s="166">
        <v>2</v>
      </c>
      <c r="H17" s="196">
        <v>25000</v>
      </c>
      <c r="I17" s="201">
        <f t="shared" si="3"/>
        <v>50000</v>
      </c>
      <c r="J17" s="153">
        <f t="shared" si="1"/>
        <v>12</v>
      </c>
      <c r="K17" s="184">
        <f t="shared" si="2"/>
        <v>300000</v>
      </c>
    </row>
    <row r="18" s="153" customFormat="1" spans="1:11">
      <c r="A18" s="189" t="s">
        <v>615</v>
      </c>
      <c r="B18" s="190">
        <v>18</v>
      </c>
      <c r="C18" s="172" t="s">
        <v>319</v>
      </c>
      <c r="D18" s="200">
        <v>4000</v>
      </c>
      <c r="E18" s="193">
        <f t="shared" si="0"/>
        <v>72000</v>
      </c>
      <c r="G18" s="190">
        <v>18</v>
      </c>
      <c r="H18" s="192">
        <v>4000</v>
      </c>
      <c r="I18" s="201">
        <f t="shared" si="3"/>
        <v>72000</v>
      </c>
      <c r="J18" s="153">
        <f t="shared" si="1"/>
        <v>108</v>
      </c>
      <c r="K18" s="184">
        <f t="shared" si="2"/>
        <v>432000</v>
      </c>
    </row>
    <row r="19" s="153" customFormat="1" spans="1:11">
      <c r="A19" s="189" t="s">
        <v>616</v>
      </c>
      <c r="B19" s="190">
        <v>18</v>
      </c>
      <c r="C19" s="172" t="s">
        <v>319</v>
      </c>
      <c r="D19" s="200">
        <v>5500</v>
      </c>
      <c r="E19" s="193">
        <f t="shared" si="0"/>
        <v>99000</v>
      </c>
      <c r="G19" s="190">
        <v>18</v>
      </c>
      <c r="H19" s="192">
        <v>5500</v>
      </c>
      <c r="I19" s="201">
        <f t="shared" si="3"/>
        <v>99000</v>
      </c>
      <c r="J19" s="153">
        <f t="shared" si="1"/>
        <v>108</v>
      </c>
      <c r="K19" s="184">
        <f t="shared" si="2"/>
        <v>594000</v>
      </c>
    </row>
    <row r="20" s="153" customFormat="1" spans="1:11">
      <c r="A20" s="189" t="s">
        <v>617</v>
      </c>
      <c r="B20" s="190">
        <v>18</v>
      </c>
      <c r="C20" s="191" t="s">
        <v>543</v>
      </c>
      <c r="D20" s="200">
        <v>2000</v>
      </c>
      <c r="E20" s="193">
        <f t="shared" si="0"/>
        <v>36000</v>
      </c>
      <c r="G20" s="190">
        <v>18</v>
      </c>
      <c r="H20" s="192">
        <v>2000</v>
      </c>
      <c r="I20" s="201">
        <f t="shared" si="3"/>
        <v>36000</v>
      </c>
      <c r="J20" s="153">
        <f t="shared" si="1"/>
        <v>108</v>
      </c>
      <c r="K20" s="184">
        <f t="shared" si="2"/>
        <v>216000</v>
      </c>
    </row>
    <row r="21" s="153" customFormat="1" spans="1:11">
      <c r="A21" s="189" t="s">
        <v>618</v>
      </c>
      <c r="B21" s="190">
        <v>18</v>
      </c>
      <c r="C21" s="191" t="s">
        <v>319</v>
      </c>
      <c r="D21" s="200">
        <v>3000</v>
      </c>
      <c r="E21" s="193">
        <f t="shared" si="0"/>
        <v>54000</v>
      </c>
      <c r="G21" s="190">
        <v>18</v>
      </c>
      <c r="H21" s="192">
        <v>3000</v>
      </c>
      <c r="I21" s="201">
        <f t="shared" si="3"/>
        <v>54000</v>
      </c>
      <c r="J21" s="153">
        <f t="shared" si="1"/>
        <v>108</v>
      </c>
      <c r="K21" s="184">
        <f t="shared" si="2"/>
        <v>324000</v>
      </c>
    </row>
    <row r="22" s="153" customFormat="1" spans="1:11">
      <c r="A22" s="189" t="s">
        <v>619</v>
      </c>
      <c r="B22" s="190">
        <v>18</v>
      </c>
      <c r="C22" s="191" t="s">
        <v>319</v>
      </c>
      <c r="D22" s="200">
        <v>3500</v>
      </c>
      <c r="E22" s="193">
        <f t="shared" si="0"/>
        <v>63000</v>
      </c>
      <c r="G22" s="190">
        <v>18</v>
      </c>
      <c r="H22" s="192">
        <v>3500</v>
      </c>
      <c r="I22" s="201">
        <f t="shared" si="3"/>
        <v>63000</v>
      </c>
      <c r="J22" s="153">
        <f t="shared" si="1"/>
        <v>108</v>
      </c>
      <c r="K22" s="184">
        <f t="shared" si="2"/>
        <v>378000</v>
      </c>
    </row>
    <row r="23" spans="1:9">
      <c r="A23" s="181" t="s">
        <v>248</v>
      </c>
      <c r="B23" s="181"/>
      <c r="C23" s="181"/>
      <c r="D23" s="181"/>
      <c r="E23" s="182">
        <f>SUM(E10:E22)</f>
        <v>442800</v>
      </c>
      <c r="I23" s="155">
        <f>SUM(I10:I22)</f>
        <v>442800</v>
      </c>
    </row>
    <row r="24" spans="1:5">
      <c r="A24" s="160"/>
      <c r="B24" s="183"/>
      <c r="C24" s="160"/>
      <c r="D24" s="160"/>
      <c r="E24" s="160"/>
    </row>
    <row r="25" spans="1:5">
      <c r="A25" s="160"/>
      <c r="B25" s="183"/>
      <c r="C25" s="160"/>
      <c r="D25" s="160"/>
      <c r="E25" s="160"/>
    </row>
    <row r="26" spans="1:5">
      <c r="A26" s="160"/>
      <c r="B26" s="183"/>
      <c r="C26" s="160"/>
      <c r="D26" s="160"/>
      <c r="E26" s="160"/>
    </row>
    <row r="27" spans="1:5">
      <c r="A27" s="160"/>
      <c r="B27" s="183"/>
      <c r="C27" s="160"/>
      <c r="D27" s="160"/>
      <c r="E27" s="160"/>
    </row>
    <row r="28" spans="1:5">
      <c r="A28" s="160"/>
      <c r="B28" s="183"/>
      <c r="C28" s="160"/>
      <c r="D28" s="160"/>
      <c r="E28" s="160"/>
    </row>
    <row r="29" spans="1:5">
      <c r="A29" s="160"/>
      <c r="B29" s="183"/>
      <c r="C29" s="160"/>
      <c r="D29" s="160"/>
      <c r="E29" s="160"/>
    </row>
    <row r="30" spans="1:5">
      <c r="A30" s="160"/>
      <c r="B30" s="183"/>
      <c r="C30" s="160"/>
      <c r="D30" s="160"/>
      <c r="E30" s="160"/>
    </row>
    <row r="31" spans="1:5">
      <c r="A31" s="160"/>
      <c r="B31" s="183"/>
      <c r="C31" s="160"/>
      <c r="D31" s="160"/>
      <c r="E31" s="160"/>
    </row>
    <row r="32" spans="1:5">
      <c r="A32" s="160"/>
      <c r="B32" s="183"/>
      <c r="C32" s="160"/>
      <c r="D32" s="160"/>
      <c r="E32" s="160"/>
    </row>
  </sheetData>
  <mergeCells count="7">
    <mergeCell ref="A1:E1"/>
    <mergeCell ref="A2:E2"/>
    <mergeCell ref="A3:E3"/>
    <mergeCell ref="A5:E5"/>
    <mergeCell ref="A6:E6"/>
    <mergeCell ref="A7:E7"/>
    <mergeCell ref="A23:D23"/>
  </mergeCells>
  <printOptions horizontalCentered="1"/>
  <pageMargins left="0.0393700787401575" right="0.0393700787401575" top="0.748031496062992" bottom="0.748031496062992" header="0.31496062992126" footer="0.31496062992126"/>
  <pageSetup paperSize="9" scale="92" orientation="portrait" horizontalDpi="300" verticalDpi="300"/>
  <headerFooter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K32"/>
  <sheetViews>
    <sheetView view="pageBreakPreview" zoomScale="130" zoomScaleNormal="100" workbookViewId="0">
      <selection activeCell="A6" sqref="A6:E6"/>
    </sheetView>
  </sheetViews>
  <sheetFormatPr defaultColWidth="9.13636363636364" defaultRowHeight="15.5"/>
  <cols>
    <col min="1" max="1" width="58.7090909090909" style="154" customWidth="1"/>
    <col min="2" max="2" width="9.42727272727273" style="155" customWidth="1"/>
    <col min="3" max="3" width="5.70909090909091" style="154" customWidth="1"/>
    <col min="4" max="4" width="16.1363636363636" style="154" customWidth="1"/>
    <col min="5" max="5" width="20.7090909090909" style="154" customWidth="1"/>
    <col min="6" max="6" width="9.13636363636364" style="154"/>
    <col min="7" max="7" width="3" style="154" customWidth="1"/>
    <col min="8" max="9" width="11.2818181818182" style="155" customWidth="1"/>
    <col min="10" max="10" width="5.28181818181818" style="154" customWidth="1"/>
    <col min="11" max="11" width="15.2818181818182" style="154" customWidth="1"/>
    <col min="12" max="12" width="15" style="154" customWidth="1"/>
    <col min="13" max="16384" width="9.13636363636364" style="154"/>
  </cols>
  <sheetData>
    <row r="1" ht="15" customHeight="1" spans="1:5">
      <c r="A1" s="156" t="s">
        <v>302</v>
      </c>
      <c r="B1" s="156"/>
      <c r="C1" s="156"/>
      <c r="D1" s="156"/>
      <c r="E1" s="156"/>
    </row>
    <row r="2" spans="1:5">
      <c r="A2" s="157" t="s">
        <v>269</v>
      </c>
      <c r="B2" s="157"/>
      <c r="C2" s="157"/>
      <c r="D2" s="157"/>
      <c r="E2" s="157"/>
    </row>
    <row r="3" spans="1:5">
      <c r="A3" s="156" t="s">
        <v>303</v>
      </c>
      <c r="B3" s="156"/>
      <c r="C3" s="156"/>
      <c r="D3" s="156"/>
      <c r="E3" s="156"/>
    </row>
    <row r="4" spans="1:5">
      <c r="A4" s="158"/>
      <c r="B4" s="159"/>
      <c r="C4" s="160"/>
      <c r="D4" s="160"/>
      <c r="E4" s="160"/>
    </row>
    <row r="5" spans="1:5">
      <c r="A5" s="156"/>
      <c r="B5" s="156"/>
      <c r="C5" s="156"/>
      <c r="D5" s="156"/>
      <c r="E5" s="156"/>
    </row>
    <row r="6" spans="1:5">
      <c r="A6" s="157" t="s">
        <v>628</v>
      </c>
      <c r="B6" s="157"/>
      <c r="C6" s="157"/>
      <c r="D6" s="157"/>
      <c r="E6" s="157"/>
    </row>
    <row r="7" spans="1:5">
      <c r="A7" s="156" t="s">
        <v>305</v>
      </c>
      <c r="B7" s="156"/>
      <c r="C7" s="156"/>
      <c r="D7" s="156"/>
      <c r="E7" s="156"/>
    </row>
    <row r="8" spans="1:5">
      <c r="A8" s="158"/>
      <c r="B8" s="161"/>
      <c r="C8" s="160"/>
      <c r="D8" s="160"/>
      <c r="E8" s="160"/>
    </row>
    <row r="9" s="153" customFormat="1" spans="1:10">
      <c r="A9" s="162" t="s">
        <v>306</v>
      </c>
      <c r="B9" s="163" t="s">
        <v>307</v>
      </c>
      <c r="C9" s="162" t="s">
        <v>308</v>
      </c>
      <c r="D9" s="164" t="s">
        <v>322</v>
      </c>
      <c r="E9" s="164" t="s">
        <v>169</v>
      </c>
      <c r="J9" s="153" t="s">
        <v>509</v>
      </c>
    </row>
    <row r="10" s="153" customFormat="1" spans="1:11">
      <c r="A10" s="189" t="s">
        <v>607</v>
      </c>
      <c r="B10" s="190">
        <v>4</v>
      </c>
      <c r="C10" s="191" t="s">
        <v>513</v>
      </c>
      <c r="D10" s="200">
        <v>3000</v>
      </c>
      <c r="E10" s="193">
        <f t="shared" ref="E10:E22" si="0">B10*D10</f>
        <v>12000</v>
      </c>
      <c r="G10" s="190">
        <v>4</v>
      </c>
      <c r="H10" s="192">
        <v>3000</v>
      </c>
      <c r="I10" s="201">
        <f>H10*G10</f>
        <v>12000</v>
      </c>
      <c r="J10" s="153">
        <f t="shared" ref="J10:J22" si="1">G10*6</f>
        <v>24</v>
      </c>
      <c r="K10" s="184">
        <f t="shared" ref="K10:K22" si="2">H10*J10</f>
        <v>72000</v>
      </c>
    </row>
    <row r="11" s="153" customFormat="1" spans="1:11">
      <c r="A11" s="189" t="s">
        <v>608</v>
      </c>
      <c r="B11" s="190">
        <v>4</v>
      </c>
      <c r="C11" s="191" t="s">
        <v>609</v>
      </c>
      <c r="D11" s="200">
        <v>2000</v>
      </c>
      <c r="E11" s="193">
        <f t="shared" si="0"/>
        <v>8000</v>
      </c>
      <c r="G11" s="190">
        <v>4</v>
      </c>
      <c r="H11" s="192">
        <v>2000</v>
      </c>
      <c r="I11" s="201">
        <f t="shared" ref="I11:I22" si="3">H11*G11</f>
        <v>8000</v>
      </c>
      <c r="J11" s="153">
        <f t="shared" si="1"/>
        <v>24</v>
      </c>
      <c r="K11" s="184">
        <f t="shared" si="2"/>
        <v>48000</v>
      </c>
    </row>
    <row r="12" s="153" customFormat="1" spans="1:11">
      <c r="A12" s="189" t="s">
        <v>610</v>
      </c>
      <c r="B12" s="190">
        <v>2</v>
      </c>
      <c r="C12" s="191" t="s">
        <v>319</v>
      </c>
      <c r="D12" s="200">
        <v>3000</v>
      </c>
      <c r="E12" s="193">
        <f t="shared" si="0"/>
        <v>6000</v>
      </c>
      <c r="G12" s="190">
        <v>2</v>
      </c>
      <c r="H12" s="192">
        <v>3000</v>
      </c>
      <c r="I12" s="201">
        <f t="shared" si="3"/>
        <v>6000</v>
      </c>
      <c r="J12" s="153">
        <f t="shared" si="1"/>
        <v>12</v>
      </c>
      <c r="K12" s="184">
        <f t="shared" si="2"/>
        <v>36000</v>
      </c>
    </row>
    <row r="13" s="153" customFormat="1" spans="1:11">
      <c r="A13" s="194" t="s">
        <v>611</v>
      </c>
      <c r="B13" s="166">
        <v>2</v>
      </c>
      <c r="C13" s="166" t="s">
        <v>513</v>
      </c>
      <c r="D13" s="195">
        <v>3000</v>
      </c>
      <c r="E13" s="193">
        <f t="shared" si="0"/>
        <v>6000</v>
      </c>
      <c r="G13" s="166">
        <v>2</v>
      </c>
      <c r="H13" s="195">
        <v>3000</v>
      </c>
      <c r="I13" s="201">
        <f t="shared" si="3"/>
        <v>6000</v>
      </c>
      <c r="J13" s="153">
        <f t="shared" si="1"/>
        <v>12</v>
      </c>
      <c r="K13" s="184">
        <f t="shared" si="2"/>
        <v>36000</v>
      </c>
    </row>
    <row r="14" s="153" customFormat="1" spans="1:11">
      <c r="A14" s="194" t="s">
        <v>612</v>
      </c>
      <c r="B14" s="166">
        <v>2</v>
      </c>
      <c r="C14" s="166" t="s">
        <v>513</v>
      </c>
      <c r="D14" s="195">
        <v>15000</v>
      </c>
      <c r="E14" s="193">
        <f t="shared" si="0"/>
        <v>30000</v>
      </c>
      <c r="G14" s="166">
        <v>2</v>
      </c>
      <c r="H14" s="196">
        <v>15000</v>
      </c>
      <c r="I14" s="201">
        <f t="shared" si="3"/>
        <v>30000</v>
      </c>
      <c r="J14" s="153">
        <f t="shared" si="1"/>
        <v>12</v>
      </c>
      <c r="K14" s="184">
        <f t="shared" si="2"/>
        <v>180000</v>
      </c>
    </row>
    <row r="15" s="153" customFormat="1" spans="1:11">
      <c r="A15" s="194" t="s">
        <v>613</v>
      </c>
      <c r="B15" s="166">
        <v>2</v>
      </c>
      <c r="C15" s="166" t="s">
        <v>319</v>
      </c>
      <c r="D15" s="195">
        <v>1000</v>
      </c>
      <c r="E15" s="193">
        <f t="shared" si="0"/>
        <v>2000</v>
      </c>
      <c r="G15" s="166">
        <v>2</v>
      </c>
      <c r="H15" s="196">
        <v>1000</v>
      </c>
      <c r="I15" s="201">
        <f t="shared" si="3"/>
        <v>2000</v>
      </c>
      <c r="J15" s="153">
        <f t="shared" si="1"/>
        <v>12</v>
      </c>
      <c r="K15" s="184">
        <f t="shared" si="2"/>
        <v>12000</v>
      </c>
    </row>
    <row r="16" s="153" customFormat="1" spans="1:11">
      <c r="A16" s="194" t="s">
        <v>614</v>
      </c>
      <c r="B16" s="166">
        <v>6</v>
      </c>
      <c r="C16" s="166" t="s">
        <v>319</v>
      </c>
      <c r="D16" s="195">
        <v>800</v>
      </c>
      <c r="E16" s="193">
        <f t="shared" si="0"/>
        <v>4800</v>
      </c>
      <c r="G16" s="166">
        <v>6</v>
      </c>
      <c r="H16" s="196">
        <v>800</v>
      </c>
      <c r="I16" s="201">
        <f t="shared" si="3"/>
        <v>4800</v>
      </c>
      <c r="J16" s="153">
        <f t="shared" si="1"/>
        <v>36</v>
      </c>
      <c r="K16" s="184">
        <f t="shared" si="2"/>
        <v>28800</v>
      </c>
    </row>
    <row r="17" s="153" customFormat="1" spans="1:11">
      <c r="A17" s="194" t="s">
        <v>537</v>
      </c>
      <c r="B17" s="166">
        <v>2</v>
      </c>
      <c r="C17" s="166" t="s">
        <v>513</v>
      </c>
      <c r="D17" s="195">
        <v>25000</v>
      </c>
      <c r="E17" s="193">
        <f t="shared" si="0"/>
        <v>50000</v>
      </c>
      <c r="G17" s="166">
        <v>2</v>
      </c>
      <c r="H17" s="196">
        <v>25000</v>
      </c>
      <c r="I17" s="201">
        <f t="shared" si="3"/>
        <v>50000</v>
      </c>
      <c r="J17" s="153">
        <f t="shared" si="1"/>
        <v>12</v>
      </c>
      <c r="K17" s="184">
        <f t="shared" si="2"/>
        <v>300000</v>
      </c>
    </row>
    <row r="18" s="153" customFormat="1" spans="1:11">
      <c r="A18" s="189" t="s">
        <v>615</v>
      </c>
      <c r="B18" s="190">
        <v>18</v>
      </c>
      <c r="C18" s="172" t="s">
        <v>319</v>
      </c>
      <c r="D18" s="200">
        <v>4000</v>
      </c>
      <c r="E18" s="193">
        <f t="shared" si="0"/>
        <v>72000</v>
      </c>
      <c r="G18" s="190">
        <v>18</v>
      </c>
      <c r="H18" s="192">
        <v>4000</v>
      </c>
      <c r="I18" s="201">
        <f t="shared" si="3"/>
        <v>72000</v>
      </c>
      <c r="J18" s="153">
        <f t="shared" si="1"/>
        <v>108</v>
      </c>
      <c r="K18" s="184">
        <f t="shared" si="2"/>
        <v>432000</v>
      </c>
    </row>
    <row r="19" s="153" customFormat="1" spans="1:11">
      <c r="A19" s="189" t="s">
        <v>616</v>
      </c>
      <c r="B19" s="190">
        <v>18</v>
      </c>
      <c r="C19" s="172" t="s">
        <v>319</v>
      </c>
      <c r="D19" s="200">
        <v>5500</v>
      </c>
      <c r="E19" s="193">
        <f t="shared" si="0"/>
        <v>99000</v>
      </c>
      <c r="G19" s="190">
        <v>18</v>
      </c>
      <c r="H19" s="192">
        <v>5500</v>
      </c>
      <c r="I19" s="201">
        <f t="shared" si="3"/>
        <v>99000</v>
      </c>
      <c r="J19" s="153">
        <f t="shared" si="1"/>
        <v>108</v>
      </c>
      <c r="K19" s="184">
        <f t="shared" si="2"/>
        <v>594000</v>
      </c>
    </row>
    <row r="20" s="153" customFormat="1" spans="1:11">
      <c r="A20" s="189" t="s">
        <v>617</v>
      </c>
      <c r="B20" s="190">
        <v>18</v>
      </c>
      <c r="C20" s="191" t="s">
        <v>543</v>
      </c>
      <c r="D20" s="200">
        <v>2000</v>
      </c>
      <c r="E20" s="193">
        <f t="shared" si="0"/>
        <v>36000</v>
      </c>
      <c r="G20" s="190">
        <v>18</v>
      </c>
      <c r="H20" s="192">
        <v>2000</v>
      </c>
      <c r="I20" s="201">
        <f t="shared" si="3"/>
        <v>36000</v>
      </c>
      <c r="J20" s="153">
        <f t="shared" si="1"/>
        <v>108</v>
      </c>
      <c r="K20" s="184">
        <f t="shared" si="2"/>
        <v>216000</v>
      </c>
    </row>
    <row r="21" s="153" customFormat="1" spans="1:11">
      <c r="A21" s="189" t="s">
        <v>618</v>
      </c>
      <c r="B21" s="190">
        <v>18</v>
      </c>
      <c r="C21" s="191" t="s">
        <v>319</v>
      </c>
      <c r="D21" s="200">
        <v>3000</v>
      </c>
      <c r="E21" s="193">
        <f t="shared" si="0"/>
        <v>54000</v>
      </c>
      <c r="G21" s="190">
        <v>18</v>
      </c>
      <c r="H21" s="192">
        <v>3000</v>
      </c>
      <c r="I21" s="201">
        <f t="shared" si="3"/>
        <v>54000</v>
      </c>
      <c r="J21" s="153">
        <f t="shared" si="1"/>
        <v>108</v>
      </c>
      <c r="K21" s="184">
        <f t="shared" si="2"/>
        <v>324000</v>
      </c>
    </row>
    <row r="22" s="153" customFormat="1" spans="1:11">
      <c r="A22" s="189" t="s">
        <v>619</v>
      </c>
      <c r="B22" s="190">
        <v>18</v>
      </c>
      <c r="C22" s="191" t="s">
        <v>319</v>
      </c>
      <c r="D22" s="200">
        <v>3500</v>
      </c>
      <c r="E22" s="193">
        <f t="shared" si="0"/>
        <v>63000</v>
      </c>
      <c r="G22" s="190">
        <v>18</v>
      </c>
      <c r="H22" s="192">
        <v>3500</v>
      </c>
      <c r="I22" s="201">
        <f t="shared" si="3"/>
        <v>63000</v>
      </c>
      <c r="J22" s="153">
        <f t="shared" si="1"/>
        <v>108</v>
      </c>
      <c r="K22" s="184">
        <f t="shared" si="2"/>
        <v>378000</v>
      </c>
    </row>
    <row r="23" spans="1:9">
      <c r="A23" s="181" t="s">
        <v>248</v>
      </c>
      <c r="B23" s="181"/>
      <c r="C23" s="181"/>
      <c r="D23" s="181"/>
      <c r="E23" s="182">
        <f>SUM(E10:E22)</f>
        <v>442800</v>
      </c>
      <c r="I23" s="155">
        <f>SUM(I10:I22)</f>
        <v>442800</v>
      </c>
    </row>
    <row r="24" spans="1:5">
      <c r="A24" s="160"/>
      <c r="B24" s="183"/>
      <c r="C24" s="160"/>
      <c r="D24" s="160"/>
      <c r="E24" s="160"/>
    </row>
    <row r="25" spans="1:5">
      <c r="A25" s="160"/>
      <c r="B25" s="183"/>
      <c r="C25" s="160"/>
      <c r="D25" s="160"/>
      <c r="E25" s="160"/>
    </row>
    <row r="26" spans="1:5">
      <c r="A26" s="160"/>
      <c r="B26" s="183"/>
      <c r="C26" s="160"/>
      <c r="D26" s="160"/>
      <c r="E26" s="160"/>
    </row>
    <row r="27" spans="1:5">
      <c r="A27" s="160"/>
      <c r="B27" s="183"/>
      <c r="C27" s="160"/>
      <c r="D27" s="160"/>
      <c r="E27" s="160"/>
    </row>
    <row r="28" spans="1:5">
      <c r="A28" s="160"/>
      <c r="B28" s="183"/>
      <c r="C28" s="160"/>
      <c r="D28" s="160"/>
      <c r="E28" s="160"/>
    </row>
    <row r="29" spans="1:5">
      <c r="A29" s="160"/>
      <c r="B29" s="183"/>
      <c r="C29" s="160"/>
      <c r="D29" s="160"/>
      <c r="E29" s="160"/>
    </row>
    <row r="30" spans="1:5">
      <c r="A30" s="160"/>
      <c r="B30" s="183"/>
      <c r="C30" s="160"/>
      <c r="D30" s="160"/>
      <c r="E30" s="160"/>
    </row>
    <row r="31" spans="1:5">
      <c r="A31" s="160"/>
      <c r="B31" s="183"/>
      <c r="C31" s="160"/>
      <c r="D31" s="160"/>
      <c r="E31" s="160"/>
    </row>
    <row r="32" spans="1:5">
      <c r="A32" s="160"/>
      <c r="B32" s="183"/>
      <c r="C32" s="160"/>
      <c r="D32" s="160"/>
      <c r="E32" s="160"/>
    </row>
  </sheetData>
  <mergeCells count="7">
    <mergeCell ref="A1:E1"/>
    <mergeCell ref="A2:E2"/>
    <mergeCell ref="A3:E3"/>
    <mergeCell ref="A5:E5"/>
    <mergeCell ref="A6:E6"/>
    <mergeCell ref="A7:E7"/>
    <mergeCell ref="A23:D23"/>
  </mergeCells>
  <printOptions horizontalCentered="1"/>
  <pageMargins left="0.0393700787401575" right="0.0393700787401575" top="0.748031496062992" bottom="0.748031496062992" header="0.31496062992126" footer="0.31496062992126"/>
  <pageSetup paperSize="9" scale="92" orientation="portrait" horizontalDpi="300" verticalDpi="300"/>
  <headerFooter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K32"/>
  <sheetViews>
    <sheetView view="pageBreakPreview" zoomScale="130" zoomScaleNormal="100" workbookViewId="0">
      <selection activeCell="F8" sqref="F8"/>
    </sheetView>
  </sheetViews>
  <sheetFormatPr defaultColWidth="9.13636363636364" defaultRowHeight="15.5"/>
  <cols>
    <col min="1" max="1" width="58.7090909090909" style="154" customWidth="1"/>
    <col min="2" max="2" width="9.42727272727273" style="155" customWidth="1"/>
    <col min="3" max="3" width="5.70909090909091" style="154" customWidth="1"/>
    <col min="4" max="4" width="16.1363636363636" style="154" customWidth="1"/>
    <col min="5" max="5" width="20.7090909090909" style="154" customWidth="1"/>
    <col min="6" max="6" width="9.13636363636364" style="154"/>
    <col min="7" max="7" width="3" style="154" customWidth="1"/>
    <col min="8" max="9" width="11.2818181818182" style="155" customWidth="1"/>
    <col min="10" max="10" width="5.28181818181818" style="154" customWidth="1"/>
    <col min="11" max="11" width="15.2818181818182" style="154" customWidth="1"/>
    <col min="12" max="12" width="15" style="154" customWidth="1"/>
    <col min="13" max="16384" width="9.13636363636364" style="154"/>
  </cols>
  <sheetData>
    <row r="1" ht="15" customHeight="1" spans="1:5">
      <c r="A1" s="156" t="s">
        <v>302</v>
      </c>
      <c r="B1" s="156"/>
      <c r="C1" s="156"/>
      <c r="D1" s="156"/>
      <c r="E1" s="156"/>
    </row>
    <row r="2" spans="1:5">
      <c r="A2" s="157" t="s">
        <v>269</v>
      </c>
      <c r="B2" s="157"/>
      <c r="C2" s="157"/>
      <c r="D2" s="157"/>
      <c r="E2" s="157"/>
    </row>
    <row r="3" spans="1:5">
      <c r="A3" s="156" t="s">
        <v>303</v>
      </c>
      <c r="B3" s="156"/>
      <c r="C3" s="156"/>
      <c r="D3" s="156"/>
      <c r="E3" s="156"/>
    </row>
    <row r="4" spans="1:5">
      <c r="A4" s="158"/>
      <c r="B4" s="159"/>
      <c r="C4" s="160"/>
      <c r="D4" s="160"/>
      <c r="E4" s="160"/>
    </row>
    <row r="5" spans="1:5">
      <c r="A5" s="156"/>
      <c r="B5" s="156"/>
      <c r="C5" s="156"/>
      <c r="D5" s="156"/>
      <c r="E5" s="156"/>
    </row>
    <row r="6" spans="1:5">
      <c r="A6" s="157" t="s">
        <v>629</v>
      </c>
      <c r="B6" s="157"/>
      <c r="C6" s="157"/>
      <c r="D6" s="157"/>
      <c r="E6" s="157"/>
    </row>
    <row r="7" spans="1:5">
      <c r="A7" s="156" t="s">
        <v>305</v>
      </c>
      <c r="B7" s="156"/>
      <c r="C7" s="156"/>
      <c r="D7" s="156"/>
      <c r="E7" s="156"/>
    </row>
    <row r="8" spans="1:5">
      <c r="A8" s="158"/>
      <c r="B8" s="161"/>
      <c r="C8" s="160"/>
      <c r="D8" s="160"/>
      <c r="E8" s="160"/>
    </row>
    <row r="9" s="153" customFormat="1" spans="1:10">
      <c r="A9" s="162" t="s">
        <v>306</v>
      </c>
      <c r="B9" s="163" t="s">
        <v>307</v>
      </c>
      <c r="C9" s="162" t="s">
        <v>308</v>
      </c>
      <c r="D9" s="164" t="s">
        <v>322</v>
      </c>
      <c r="E9" s="164" t="s">
        <v>169</v>
      </c>
      <c r="J9" s="153" t="s">
        <v>509</v>
      </c>
    </row>
    <row r="10" s="153" customFormat="1" spans="1:11">
      <c r="A10" s="189" t="s">
        <v>607</v>
      </c>
      <c r="B10" s="190">
        <v>4</v>
      </c>
      <c r="C10" s="191" t="s">
        <v>513</v>
      </c>
      <c r="D10" s="200">
        <v>3000</v>
      </c>
      <c r="E10" s="193">
        <f t="shared" ref="E10:E22" si="0">B10*D10</f>
        <v>12000</v>
      </c>
      <c r="G10" s="190">
        <v>4</v>
      </c>
      <c r="H10" s="192">
        <v>3000</v>
      </c>
      <c r="I10" s="201">
        <f>H10*G10</f>
        <v>12000</v>
      </c>
      <c r="J10" s="153">
        <f t="shared" ref="J10:J22" si="1">G10*6</f>
        <v>24</v>
      </c>
      <c r="K10" s="184">
        <f t="shared" ref="K10:K22" si="2">H10*J10</f>
        <v>72000</v>
      </c>
    </row>
    <row r="11" s="153" customFormat="1" spans="1:11">
      <c r="A11" s="189" t="s">
        <v>608</v>
      </c>
      <c r="B11" s="190">
        <v>4</v>
      </c>
      <c r="C11" s="191" t="s">
        <v>609</v>
      </c>
      <c r="D11" s="200">
        <v>2000</v>
      </c>
      <c r="E11" s="193">
        <f t="shared" si="0"/>
        <v>8000</v>
      </c>
      <c r="G11" s="190">
        <v>4</v>
      </c>
      <c r="H11" s="192">
        <v>2000</v>
      </c>
      <c r="I11" s="201">
        <f t="shared" ref="I11:I22" si="3">H11*G11</f>
        <v>8000</v>
      </c>
      <c r="J11" s="153">
        <f t="shared" si="1"/>
        <v>24</v>
      </c>
      <c r="K11" s="184">
        <f t="shared" si="2"/>
        <v>48000</v>
      </c>
    </row>
    <row r="12" s="153" customFormat="1" spans="1:11">
      <c r="A12" s="189" t="s">
        <v>610</v>
      </c>
      <c r="B12" s="190">
        <v>2</v>
      </c>
      <c r="C12" s="191" t="s">
        <v>319</v>
      </c>
      <c r="D12" s="200">
        <v>3000</v>
      </c>
      <c r="E12" s="193">
        <f t="shared" si="0"/>
        <v>6000</v>
      </c>
      <c r="G12" s="190">
        <v>2</v>
      </c>
      <c r="H12" s="192">
        <v>3000</v>
      </c>
      <c r="I12" s="201">
        <f t="shared" si="3"/>
        <v>6000</v>
      </c>
      <c r="J12" s="153">
        <f t="shared" si="1"/>
        <v>12</v>
      </c>
      <c r="K12" s="184">
        <f t="shared" si="2"/>
        <v>36000</v>
      </c>
    </row>
    <row r="13" s="153" customFormat="1" spans="1:11">
      <c r="A13" s="194" t="s">
        <v>611</v>
      </c>
      <c r="B13" s="166">
        <v>2</v>
      </c>
      <c r="C13" s="166" t="s">
        <v>513</v>
      </c>
      <c r="D13" s="195">
        <v>3000</v>
      </c>
      <c r="E13" s="193">
        <f t="shared" si="0"/>
        <v>6000</v>
      </c>
      <c r="G13" s="166">
        <v>2</v>
      </c>
      <c r="H13" s="195">
        <v>3000</v>
      </c>
      <c r="I13" s="201">
        <f t="shared" si="3"/>
        <v>6000</v>
      </c>
      <c r="J13" s="153">
        <f t="shared" si="1"/>
        <v>12</v>
      </c>
      <c r="K13" s="184">
        <f t="shared" si="2"/>
        <v>36000</v>
      </c>
    </row>
    <row r="14" s="153" customFormat="1" spans="1:11">
      <c r="A14" s="194" t="s">
        <v>612</v>
      </c>
      <c r="B14" s="166">
        <v>2</v>
      </c>
      <c r="C14" s="166" t="s">
        <v>513</v>
      </c>
      <c r="D14" s="195">
        <v>15000</v>
      </c>
      <c r="E14" s="193">
        <f t="shared" si="0"/>
        <v>30000</v>
      </c>
      <c r="G14" s="166">
        <v>2</v>
      </c>
      <c r="H14" s="196">
        <v>15000</v>
      </c>
      <c r="I14" s="201">
        <f t="shared" si="3"/>
        <v>30000</v>
      </c>
      <c r="J14" s="153">
        <f t="shared" si="1"/>
        <v>12</v>
      </c>
      <c r="K14" s="184">
        <f t="shared" si="2"/>
        <v>180000</v>
      </c>
    </row>
    <row r="15" s="153" customFormat="1" spans="1:11">
      <c r="A15" s="194" t="s">
        <v>613</v>
      </c>
      <c r="B15" s="166">
        <v>2</v>
      </c>
      <c r="C15" s="166" t="s">
        <v>319</v>
      </c>
      <c r="D15" s="195">
        <v>1000</v>
      </c>
      <c r="E15" s="193">
        <f t="shared" si="0"/>
        <v>2000</v>
      </c>
      <c r="G15" s="166">
        <v>2</v>
      </c>
      <c r="H15" s="196">
        <v>1000</v>
      </c>
      <c r="I15" s="201">
        <f t="shared" si="3"/>
        <v>2000</v>
      </c>
      <c r="J15" s="153">
        <f t="shared" si="1"/>
        <v>12</v>
      </c>
      <c r="K15" s="184">
        <f t="shared" si="2"/>
        <v>12000</v>
      </c>
    </row>
    <row r="16" s="153" customFormat="1" spans="1:11">
      <c r="A16" s="194" t="s">
        <v>614</v>
      </c>
      <c r="B16" s="166">
        <v>6</v>
      </c>
      <c r="C16" s="166" t="s">
        <v>319</v>
      </c>
      <c r="D16" s="195">
        <v>800</v>
      </c>
      <c r="E16" s="193">
        <f t="shared" si="0"/>
        <v>4800</v>
      </c>
      <c r="G16" s="166">
        <v>6</v>
      </c>
      <c r="H16" s="196">
        <v>800</v>
      </c>
      <c r="I16" s="201">
        <f t="shared" si="3"/>
        <v>4800</v>
      </c>
      <c r="J16" s="153">
        <f t="shared" si="1"/>
        <v>36</v>
      </c>
      <c r="K16" s="184">
        <f t="shared" si="2"/>
        <v>28800</v>
      </c>
    </row>
    <row r="17" s="153" customFormat="1" spans="1:11">
      <c r="A17" s="194" t="s">
        <v>537</v>
      </c>
      <c r="B17" s="166">
        <v>2</v>
      </c>
      <c r="C17" s="166" t="s">
        <v>513</v>
      </c>
      <c r="D17" s="195">
        <v>25000</v>
      </c>
      <c r="E17" s="193">
        <f t="shared" si="0"/>
        <v>50000</v>
      </c>
      <c r="G17" s="166">
        <v>2</v>
      </c>
      <c r="H17" s="196">
        <v>25000</v>
      </c>
      <c r="I17" s="201">
        <f t="shared" si="3"/>
        <v>50000</v>
      </c>
      <c r="J17" s="153">
        <f t="shared" si="1"/>
        <v>12</v>
      </c>
      <c r="K17" s="184">
        <f t="shared" si="2"/>
        <v>300000</v>
      </c>
    </row>
    <row r="18" s="153" customFormat="1" spans="1:11">
      <c r="A18" s="189" t="s">
        <v>615</v>
      </c>
      <c r="B18" s="190">
        <v>18</v>
      </c>
      <c r="C18" s="172" t="s">
        <v>319</v>
      </c>
      <c r="D18" s="200">
        <v>4000</v>
      </c>
      <c r="E18" s="193">
        <f t="shared" si="0"/>
        <v>72000</v>
      </c>
      <c r="G18" s="190">
        <v>18</v>
      </c>
      <c r="H18" s="192">
        <v>4000</v>
      </c>
      <c r="I18" s="201">
        <f t="shared" si="3"/>
        <v>72000</v>
      </c>
      <c r="J18" s="153">
        <f t="shared" si="1"/>
        <v>108</v>
      </c>
      <c r="K18" s="184">
        <f t="shared" si="2"/>
        <v>432000</v>
      </c>
    </row>
    <row r="19" s="153" customFormat="1" spans="1:11">
      <c r="A19" s="189" t="s">
        <v>616</v>
      </c>
      <c r="B19" s="190">
        <v>18</v>
      </c>
      <c r="C19" s="172" t="s">
        <v>319</v>
      </c>
      <c r="D19" s="200">
        <v>5500</v>
      </c>
      <c r="E19" s="193">
        <f t="shared" si="0"/>
        <v>99000</v>
      </c>
      <c r="G19" s="190">
        <v>18</v>
      </c>
      <c r="H19" s="192">
        <v>5500</v>
      </c>
      <c r="I19" s="201">
        <f t="shared" si="3"/>
        <v>99000</v>
      </c>
      <c r="J19" s="153">
        <f t="shared" si="1"/>
        <v>108</v>
      </c>
      <c r="K19" s="184">
        <f t="shared" si="2"/>
        <v>594000</v>
      </c>
    </row>
    <row r="20" s="153" customFormat="1" spans="1:11">
      <c r="A20" s="189" t="s">
        <v>617</v>
      </c>
      <c r="B20" s="190">
        <v>18</v>
      </c>
      <c r="C20" s="191" t="s">
        <v>543</v>
      </c>
      <c r="D20" s="200">
        <v>2000</v>
      </c>
      <c r="E20" s="193">
        <f t="shared" si="0"/>
        <v>36000</v>
      </c>
      <c r="G20" s="190">
        <v>18</v>
      </c>
      <c r="H20" s="192">
        <v>2000</v>
      </c>
      <c r="I20" s="201">
        <f t="shared" si="3"/>
        <v>36000</v>
      </c>
      <c r="J20" s="153">
        <f t="shared" si="1"/>
        <v>108</v>
      </c>
      <c r="K20" s="184">
        <f t="shared" si="2"/>
        <v>216000</v>
      </c>
    </row>
    <row r="21" s="153" customFormat="1" spans="1:11">
      <c r="A21" s="189" t="s">
        <v>618</v>
      </c>
      <c r="B21" s="190">
        <v>18</v>
      </c>
      <c r="C21" s="191" t="s">
        <v>319</v>
      </c>
      <c r="D21" s="200">
        <v>3000</v>
      </c>
      <c r="E21" s="193">
        <f t="shared" si="0"/>
        <v>54000</v>
      </c>
      <c r="G21" s="190">
        <v>18</v>
      </c>
      <c r="H21" s="192">
        <v>3000</v>
      </c>
      <c r="I21" s="201">
        <f t="shared" si="3"/>
        <v>54000</v>
      </c>
      <c r="J21" s="153">
        <f t="shared" si="1"/>
        <v>108</v>
      </c>
      <c r="K21" s="184">
        <f t="shared" si="2"/>
        <v>324000</v>
      </c>
    </row>
    <row r="22" s="153" customFormat="1" spans="1:11">
      <c r="A22" s="189" t="s">
        <v>619</v>
      </c>
      <c r="B22" s="190">
        <v>18</v>
      </c>
      <c r="C22" s="191" t="s">
        <v>319</v>
      </c>
      <c r="D22" s="200">
        <v>3500</v>
      </c>
      <c r="E22" s="193">
        <f t="shared" si="0"/>
        <v>63000</v>
      </c>
      <c r="G22" s="190">
        <v>18</v>
      </c>
      <c r="H22" s="192">
        <v>3500</v>
      </c>
      <c r="I22" s="201">
        <f t="shared" si="3"/>
        <v>63000</v>
      </c>
      <c r="J22" s="153">
        <f t="shared" si="1"/>
        <v>108</v>
      </c>
      <c r="K22" s="184">
        <f t="shared" si="2"/>
        <v>378000</v>
      </c>
    </row>
    <row r="23" spans="1:9">
      <c r="A23" s="181" t="s">
        <v>248</v>
      </c>
      <c r="B23" s="181"/>
      <c r="C23" s="181"/>
      <c r="D23" s="181"/>
      <c r="E23" s="182">
        <f>SUM(E10:E22)</f>
        <v>442800</v>
      </c>
      <c r="I23" s="155">
        <f>SUM(I10:I22)</f>
        <v>442800</v>
      </c>
    </row>
    <row r="24" spans="1:5">
      <c r="A24" s="160"/>
      <c r="B24" s="183"/>
      <c r="C24" s="160"/>
      <c r="D24" s="160"/>
      <c r="E24" s="160"/>
    </row>
    <row r="25" spans="1:5">
      <c r="A25" s="160"/>
      <c r="B25" s="183"/>
      <c r="C25" s="160"/>
      <c r="D25" s="160"/>
      <c r="E25" s="160"/>
    </row>
    <row r="26" spans="1:5">
      <c r="A26" s="160"/>
      <c r="B26" s="183"/>
      <c r="C26" s="160"/>
      <c r="D26" s="160"/>
      <c r="E26" s="160"/>
    </row>
    <row r="27" spans="1:5">
      <c r="A27" s="160"/>
      <c r="B27" s="183"/>
      <c r="C27" s="160"/>
      <c r="D27" s="160"/>
      <c r="E27" s="160"/>
    </row>
    <row r="28" spans="1:5">
      <c r="A28" s="160"/>
      <c r="B28" s="183"/>
      <c r="C28" s="160"/>
      <c r="D28" s="160"/>
      <c r="E28" s="160"/>
    </row>
    <row r="29" spans="1:5">
      <c r="A29" s="160"/>
      <c r="B29" s="183"/>
      <c r="C29" s="160"/>
      <c r="D29" s="160"/>
      <c r="E29" s="160"/>
    </row>
    <row r="30" spans="1:5">
      <c r="A30" s="160"/>
      <c r="B30" s="183"/>
      <c r="C30" s="160"/>
      <c r="D30" s="160"/>
      <c r="E30" s="160"/>
    </row>
    <row r="31" spans="1:5">
      <c r="A31" s="160"/>
      <c r="B31" s="183"/>
      <c r="C31" s="160"/>
      <c r="D31" s="160"/>
      <c r="E31" s="160"/>
    </row>
    <row r="32" spans="1:5">
      <c r="A32" s="160"/>
      <c r="B32" s="183"/>
      <c r="C32" s="160"/>
      <c r="D32" s="160"/>
      <c r="E32" s="160"/>
    </row>
  </sheetData>
  <mergeCells count="7">
    <mergeCell ref="A1:E1"/>
    <mergeCell ref="A2:E2"/>
    <mergeCell ref="A3:E3"/>
    <mergeCell ref="A5:E5"/>
    <mergeCell ref="A6:E6"/>
    <mergeCell ref="A7:E7"/>
    <mergeCell ref="A23:D23"/>
  </mergeCells>
  <printOptions horizontalCentered="1"/>
  <pageMargins left="0.0393700787401575" right="0.0393700787401575" top="0.748031496062992" bottom="0.748031496062992" header="0.31496062992126" footer="0.31496062992126"/>
  <pageSetup paperSize="9" scale="92" orientation="portrait" horizontalDpi="300" verticalDpi="300"/>
  <headerFooter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K32"/>
  <sheetViews>
    <sheetView view="pageBreakPreview" zoomScale="130" zoomScaleNormal="100" workbookViewId="0">
      <selection activeCell="A7" sqref="A7:E7"/>
    </sheetView>
  </sheetViews>
  <sheetFormatPr defaultColWidth="9.13636363636364" defaultRowHeight="15.5"/>
  <cols>
    <col min="1" max="1" width="58.7090909090909" style="154" customWidth="1"/>
    <col min="2" max="2" width="9.42727272727273" style="155" customWidth="1"/>
    <col min="3" max="3" width="5.70909090909091" style="154" customWidth="1"/>
    <col min="4" max="4" width="16.1363636363636" style="154" customWidth="1"/>
    <col min="5" max="5" width="20.7090909090909" style="154" customWidth="1"/>
    <col min="6" max="6" width="9.13636363636364" style="154"/>
    <col min="7" max="7" width="3" style="154" customWidth="1"/>
    <col min="8" max="9" width="11.2818181818182" style="155" customWidth="1"/>
    <col min="10" max="10" width="5.28181818181818" style="154" customWidth="1"/>
    <col min="11" max="11" width="15.2818181818182" style="154" customWidth="1"/>
    <col min="12" max="12" width="15" style="154" customWidth="1"/>
    <col min="13" max="16384" width="9.13636363636364" style="154"/>
  </cols>
  <sheetData>
    <row r="1" ht="15" customHeight="1" spans="1:5">
      <c r="A1" s="156" t="s">
        <v>302</v>
      </c>
      <c r="B1" s="156"/>
      <c r="C1" s="156"/>
      <c r="D1" s="156"/>
      <c r="E1" s="156"/>
    </row>
    <row r="2" spans="1:5">
      <c r="A2" s="157" t="s">
        <v>269</v>
      </c>
      <c r="B2" s="157"/>
      <c r="C2" s="157"/>
      <c r="D2" s="157"/>
      <c r="E2" s="157"/>
    </row>
    <row r="3" spans="1:5">
      <c r="A3" s="156" t="s">
        <v>303</v>
      </c>
      <c r="B3" s="156"/>
      <c r="C3" s="156"/>
      <c r="D3" s="156"/>
      <c r="E3" s="156"/>
    </row>
    <row r="4" spans="1:5">
      <c r="A4" s="158"/>
      <c r="B4" s="159"/>
      <c r="C4" s="160"/>
      <c r="D4" s="160"/>
      <c r="E4" s="160"/>
    </row>
    <row r="5" spans="1:5">
      <c r="A5" s="156"/>
      <c r="B5" s="156"/>
      <c r="C5" s="156"/>
      <c r="D5" s="156"/>
      <c r="E5" s="156"/>
    </row>
    <row r="6" spans="1:5">
      <c r="A6" s="157" t="s">
        <v>630</v>
      </c>
      <c r="B6" s="157"/>
      <c r="C6" s="157"/>
      <c r="D6" s="157"/>
      <c r="E6" s="157"/>
    </row>
    <row r="7" spans="1:5">
      <c r="A7" s="156" t="s">
        <v>305</v>
      </c>
      <c r="B7" s="156"/>
      <c r="C7" s="156"/>
      <c r="D7" s="156"/>
      <c r="E7" s="156"/>
    </row>
    <row r="8" spans="1:5">
      <c r="A8" s="158"/>
      <c r="B8" s="161"/>
      <c r="C8" s="160"/>
      <c r="D8" s="160"/>
      <c r="E8" s="160"/>
    </row>
    <row r="9" s="153" customFormat="1" spans="1:10">
      <c r="A9" s="162" t="s">
        <v>306</v>
      </c>
      <c r="B9" s="163" t="s">
        <v>307</v>
      </c>
      <c r="C9" s="162" t="s">
        <v>308</v>
      </c>
      <c r="D9" s="164" t="s">
        <v>322</v>
      </c>
      <c r="E9" s="164" t="s">
        <v>169</v>
      </c>
      <c r="J9" s="153" t="s">
        <v>509</v>
      </c>
    </row>
    <row r="10" s="153" customFormat="1" spans="1:11">
      <c r="A10" s="189" t="s">
        <v>607</v>
      </c>
      <c r="B10" s="190">
        <v>4</v>
      </c>
      <c r="C10" s="191" t="s">
        <v>513</v>
      </c>
      <c r="D10" s="200">
        <v>3000</v>
      </c>
      <c r="E10" s="193">
        <f t="shared" ref="E10:E22" si="0">B10*D10</f>
        <v>12000</v>
      </c>
      <c r="G10" s="190">
        <v>4</v>
      </c>
      <c r="H10" s="192">
        <v>3000</v>
      </c>
      <c r="I10" s="201">
        <f>H10*G10</f>
        <v>12000</v>
      </c>
      <c r="J10" s="153">
        <f t="shared" ref="J10:J22" si="1">G10*6</f>
        <v>24</v>
      </c>
      <c r="K10" s="184">
        <f t="shared" ref="K10:K22" si="2">H10*J10</f>
        <v>72000</v>
      </c>
    </row>
    <row r="11" s="153" customFormat="1" spans="1:11">
      <c r="A11" s="189" t="s">
        <v>608</v>
      </c>
      <c r="B11" s="190">
        <v>4</v>
      </c>
      <c r="C11" s="191" t="s">
        <v>609</v>
      </c>
      <c r="D11" s="200">
        <v>2000</v>
      </c>
      <c r="E11" s="193">
        <f t="shared" si="0"/>
        <v>8000</v>
      </c>
      <c r="G11" s="190">
        <v>4</v>
      </c>
      <c r="H11" s="192">
        <v>2000</v>
      </c>
      <c r="I11" s="201">
        <f t="shared" ref="I11:I22" si="3">H11*G11</f>
        <v>8000</v>
      </c>
      <c r="J11" s="153">
        <f t="shared" si="1"/>
        <v>24</v>
      </c>
      <c r="K11" s="184">
        <f t="shared" si="2"/>
        <v>48000</v>
      </c>
    </row>
    <row r="12" s="153" customFormat="1" spans="1:11">
      <c r="A12" s="189" t="s">
        <v>610</v>
      </c>
      <c r="B12" s="190">
        <v>2</v>
      </c>
      <c r="C12" s="191" t="s">
        <v>319</v>
      </c>
      <c r="D12" s="200">
        <v>3000</v>
      </c>
      <c r="E12" s="193">
        <f t="shared" si="0"/>
        <v>6000</v>
      </c>
      <c r="G12" s="190">
        <v>2</v>
      </c>
      <c r="H12" s="192">
        <v>3000</v>
      </c>
      <c r="I12" s="201">
        <f t="shared" si="3"/>
        <v>6000</v>
      </c>
      <c r="J12" s="153">
        <f t="shared" si="1"/>
        <v>12</v>
      </c>
      <c r="K12" s="184">
        <f t="shared" si="2"/>
        <v>36000</v>
      </c>
    </row>
    <row r="13" s="153" customFormat="1" spans="1:11">
      <c r="A13" s="194" t="s">
        <v>611</v>
      </c>
      <c r="B13" s="166">
        <v>2</v>
      </c>
      <c r="C13" s="166" t="s">
        <v>513</v>
      </c>
      <c r="D13" s="195">
        <v>3000</v>
      </c>
      <c r="E13" s="193">
        <f t="shared" si="0"/>
        <v>6000</v>
      </c>
      <c r="G13" s="166">
        <v>2</v>
      </c>
      <c r="H13" s="195">
        <v>3000</v>
      </c>
      <c r="I13" s="201">
        <f t="shared" si="3"/>
        <v>6000</v>
      </c>
      <c r="J13" s="153">
        <f t="shared" si="1"/>
        <v>12</v>
      </c>
      <c r="K13" s="184">
        <f t="shared" si="2"/>
        <v>36000</v>
      </c>
    </row>
    <row r="14" s="153" customFormat="1" spans="1:11">
      <c r="A14" s="194" t="s">
        <v>612</v>
      </c>
      <c r="B14" s="166">
        <v>2</v>
      </c>
      <c r="C14" s="166" t="s">
        <v>513</v>
      </c>
      <c r="D14" s="195">
        <v>15000</v>
      </c>
      <c r="E14" s="193">
        <f t="shared" si="0"/>
        <v>30000</v>
      </c>
      <c r="G14" s="166">
        <v>2</v>
      </c>
      <c r="H14" s="196">
        <v>15000</v>
      </c>
      <c r="I14" s="201">
        <f t="shared" si="3"/>
        <v>30000</v>
      </c>
      <c r="J14" s="153">
        <f t="shared" si="1"/>
        <v>12</v>
      </c>
      <c r="K14" s="184">
        <f t="shared" si="2"/>
        <v>180000</v>
      </c>
    </row>
    <row r="15" s="153" customFormat="1" spans="1:11">
      <c r="A15" s="194" t="s">
        <v>613</v>
      </c>
      <c r="B15" s="166">
        <v>2</v>
      </c>
      <c r="C15" s="166" t="s">
        <v>319</v>
      </c>
      <c r="D15" s="195">
        <v>1000</v>
      </c>
      <c r="E15" s="193">
        <f t="shared" si="0"/>
        <v>2000</v>
      </c>
      <c r="G15" s="166">
        <v>2</v>
      </c>
      <c r="H15" s="196">
        <v>1000</v>
      </c>
      <c r="I15" s="201">
        <f t="shared" si="3"/>
        <v>2000</v>
      </c>
      <c r="J15" s="153">
        <f t="shared" si="1"/>
        <v>12</v>
      </c>
      <c r="K15" s="184">
        <f t="shared" si="2"/>
        <v>12000</v>
      </c>
    </row>
    <row r="16" s="153" customFormat="1" spans="1:11">
      <c r="A16" s="194" t="s">
        <v>614</v>
      </c>
      <c r="B16" s="166">
        <v>6</v>
      </c>
      <c r="C16" s="166" t="s">
        <v>319</v>
      </c>
      <c r="D16" s="195">
        <v>800</v>
      </c>
      <c r="E16" s="193">
        <f t="shared" si="0"/>
        <v>4800</v>
      </c>
      <c r="G16" s="166">
        <v>6</v>
      </c>
      <c r="H16" s="196">
        <v>800</v>
      </c>
      <c r="I16" s="201">
        <f t="shared" si="3"/>
        <v>4800</v>
      </c>
      <c r="J16" s="153">
        <f t="shared" si="1"/>
        <v>36</v>
      </c>
      <c r="K16" s="184">
        <f t="shared" si="2"/>
        <v>28800</v>
      </c>
    </row>
    <row r="17" s="153" customFormat="1" spans="1:11">
      <c r="A17" s="194" t="s">
        <v>537</v>
      </c>
      <c r="B17" s="166">
        <v>2</v>
      </c>
      <c r="C17" s="166" t="s">
        <v>513</v>
      </c>
      <c r="D17" s="195">
        <v>25000</v>
      </c>
      <c r="E17" s="193">
        <f t="shared" si="0"/>
        <v>50000</v>
      </c>
      <c r="G17" s="166">
        <v>2</v>
      </c>
      <c r="H17" s="196">
        <v>25000</v>
      </c>
      <c r="I17" s="201">
        <f t="shared" si="3"/>
        <v>50000</v>
      </c>
      <c r="J17" s="153">
        <f t="shared" si="1"/>
        <v>12</v>
      </c>
      <c r="K17" s="184">
        <f t="shared" si="2"/>
        <v>300000</v>
      </c>
    </row>
    <row r="18" s="153" customFormat="1" spans="1:11">
      <c r="A18" s="189" t="s">
        <v>615</v>
      </c>
      <c r="B18" s="190">
        <v>18</v>
      </c>
      <c r="C18" s="172" t="s">
        <v>319</v>
      </c>
      <c r="D18" s="200">
        <v>4000</v>
      </c>
      <c r="E18" s="193">
        <f t="shared" si="0"/>
        <v>72000</v>
      </c>
      <c r="G18" s="190">
        <v>18</v>
      </c>
      <c r="H18" s="192">
        <v>4000</v>
      </c>
      <c r="I18" s="201">
        <f t="shared" si="3"/>
        <v>72000</v>
      </c>
      <c r="J18" s="153">
        <f t="shared" si="1"/>
        <v>108</v>
      </c>
      <c r="K18" s="184">
        <f t="shared" si="2"/>
        <v>432000</v>
      </c>
    </row>
    <row r="19" s="153" customFormat="1" spans="1:11">
      <c r="A19" s="189" t="s">
        <v>616</v>
      </c>
      <c r="B19" s="190">
        <v>18</v>
      </c>
      <c r="C19" s="172" t="s">
        <v>319</v>
      </c>
      <c r="D19" s="200">
        <v>5500</v>
      </c>
      <c r="E19" s="193">
        <f t="shared" si="0"/>
        <v>99000</v>
      </c>
      <c r="G19" s="190">
        <v>18</v>
      </c>
      <c r="H19" s="192">
        <v>5500</v>
      </c>
      <c r="I19" s="201">
        <f t="shared" si="3"/>
        <v>99000</v>
      </c>
      <c r="J19" s="153">
        <f t="shared" si="1"/>
        <v>108</v>
      </c>
      <c r="K19" s="184">
        <f t="shared" si="2"/>
        <v>594000</v>
      </c>
    </row>
    <row r="20" s="153" customFormat="1" spans="1:11">
      <c r="A20" s="189" t="s">
        <v>617</v>
      </c>
      <c r="B20" s="190">
        <v>18</v>
      </c>
      <c r="C20" s="191" t="s">
        <v>543</v>
      </c>
      <c r="D20" s="200">
        <v>2000</v>
      </c>
      <c r="E20" s="193">
        <f t="shared" si="0"/>
        <v>36000</v>
      </c>
      <c r="G20" s="190">
        <v>18</v>
      </c>
      <c r="H20" s="192">
        <v>2000</v>
      </c>
      <c r="I20" s="201">
        <f t="shared" si="3"/>
        <v>36000</v>
      </c>
      <c r="J20" s="153">
        <f t="shared" si="1"/>
        <v>108</v>
      </c>
      <c r="K20" s="184">
        <f t="shared" si="2"/>
        <v>216000</v>
      </c>
    </row>
    <row r="21" s="153" customFormat="1" spans="1:11">
      <c r="A21" s="189" t="s">
        <v>618</v>
      </c>
      <c r="B21" s="190">
        <v>18</v>
      </c>
      <c r="C21" s="191" t="s">
        <v>319</v>
      </c>
      <c r="D21" s="200">
        <v>3000</v>
      </c>
      <c r="E21" s="193">
        <f t="shared" si="0"/>
        <v>54000</v>
      </c>
      <c r="G21" s="190">
        <v>18</v>
      </c>
      <c r="H21" s="192">
        <v>3000</v>
      </c>
      <c r="I21" s="201">
        <f t="shared" si="3"/>
        <v>54000</v>
      </c>
      <c r="J21" s="153">
        <f t="shared" si="1"/>
        <v>108</v>
      </c>
      <c r="K21" s="184">
        <f t="shared" si="2"/>
        <v>324000</v>
      </c>
    </row>
    <row r="22" s="153" customFormat="1" spans="1:11">
      <c r="A22" s="189" t="s">
        <v>619</v>
      </c>
      <c r="B22" s="190">
        <v>18</v>
      </c>
      <c r="C22" s="191" t="s">
        <v>319</v>
      </c>
      <c r="D22" s="200">
        <v>3500</v>
      </c>
      <c r="E22" s="193">
        <f t="shared" si="0"/>
        <v>63000</v>
      </c>
      <c r="G22" s="190">
        <v>18</v>
      </c>
      <c r="H22" s="192">
        <v>3500</v>
      </c>
      <c r="I22" s="201">
        <f t="shared" si="3"/>
        <v>63000</v>
      </c>
      <c r="J22" s="153">
        <f t="shared" si="1"/>
        <v>108</v>
      </c>
      <c r="K22" s="184">
        <f t="shared" si="2"/>
        <v>378000</v>
      </c>
    </row>
    <row r="23" spans="1:9">
      <c r="A23" s="181" t="s">
        <v>248</v>
      </c>
      <c r="B23" s="181"/>
      <c r="C23" s="181"/>
      <c r="D23" s="181"/>
      <c r="E23" s="182">
        <f>SUM(E10:E22)</f>
        <v>442800</v>
      </c>
      <c r="I23" s="155">
        <f>SUM(I10:I22)</f>
        <v>442800</v>
      </c>
    </row>
    <row r="24" spans="1:5">
      <c r="A24" s="160"/>
      <c r="B24" s="183"/>
      <c r="C24" s="160"/>
      <c r="D24" s="160"/>
      <c r="E24" s="160"/>
    </row>
    <row r="25" spans="1:5">
      <c r="A25" s="160"/>
      <c r="B25" s="183"/>
      <c r="C25" s="160"/>
      <c r="D25" s="160"/>
      <c r="E25" s="160"/>
    </row>
    <row r="26" spans="1:5">
      <c r="A26" s="160"/>
      <c r="B26" s="183"/>
      <c r="C26" s="160"/>
      <c r="D26" s="160"/>
      <c r="E26" s="160"/>
    </row>
    <row r="27" spans="1:5">
      <c r="A27" s="160"/>
      <c r="B27" s="183"/>
      <c r="C27" s="160"/>
      <c r="D27" s="160"/>
      <c r="E27" s="160"/>
    </row>
    <row r="28" spans="1:5">
      <c r="A28" s="160"/>
      <c r="B28" s="183"/>
      <c r="C28" s="160"/>
      <c r="D28" s="160"/>
      <c r="E28" s="160"/>
    </row>
    <row r="29" spans="1:5">
      <c r="A29" s="160"/>
      <c r="B29" s="183"/>
      <c r="C29" s="160"/>
      <c r="D29" s="160"/>
      <c r="E29" s="160"/>
    </row>
    <row r="30" spans="1:5">
      <c r="A30" s="160"/>
      <c r="B30" s="183"/>
      <c r="C30" s="160"/>
      <c r="D30" s="160"/>
      <c r="E30" s="160"/>
    </row>
    <row r="31" spans="1:5">
      <c r="A31" s="160"/>
      <c r="B31" s="183"/>
      <c r="C31" s="160"/>
      <c r="D31" s="160"/>
      <c r="E31" s="160"/>
    </row>
    <row r="32" spans="1:5">
      <c r="A32" s="160"/>
      <c r="B32" s="183"/>
      <c r="C32" s="160"/>
      <c r="D32" s="160"/>
      <c r="E32" s="160"/>
    </row>
  </sheetData>
  <mergeCells count="7">
    <mergeCell ref="A1:E1"/>
    <mergeCell ref="A2:E2"/>
    <mergeCell ref="A3:E3"/>
    <mergeCell ref="A5:E5"/>
    <mergeCell ref="A6:E6"/>
    <mergeCell ref="A7:E7"/>
    <mergeCell ref="A23:D23"/>
  </mergeCells>
  <printOptions horizontalCentered="1"/>
  <pageMargins left="0.0393700787401575" right="0.0393700787401575" top="0.748031496062992" bottom="0.748031496062992" header="0.31496062992126" footer="0.31496062992126"/>
  <pageSetup paperSize="9" scale="92" orientation="portrait" horizontalDpi="300" verticalDpi="300"/>
  <headerFooter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J35"/>
  <sheetViews>
    <sheetView workbookViewId="0">
      <selection activeCell="A7" sqref="A7:E7"/>
    </sheetView>
  </sheetViews>
  <sheetFormatPr defaultColWidth="9.13636363636364" defaultRowHeight="15.5"/>
  <cols>
    <col min="1" max="1" width="58.7090909090909" style="154" customWidth="1"/>
    <col min="2" max="2" width="9.42727272727273" style="155" customWidth="1"/>
    <col min="3" max="3" width="5.70909090909091" style="154" customWidth="1"/>
    <col min="4" max="4" width="16.1363636363636" style="154" customWidth="1"/>
    <col min="5" max="5" width="20.7090909090909" style="154" customWidth="1"/>
    <col min="6" max="6" width="9.13636363636364" style="154"/>
    <col min="7" max="7" width="3" style="154" customWidth="1"/>
    <col min="8" max="8" width="11.2818181818182" style="155" customWidth="1"/>
    <col min="9" max="9" width="5.28181818181818" style="154" customWidth="1"/>
    <col min="10" max="10" width="15.2818181818182" style="154" customWidth="1"/>
    <col min="11" max="11" width="15" style="154" customWidth="1"/>
    <col min="12" max="16384" width="9.13636363636364" style="154"/>
  </cols>
  <sheetData>
    <row r="1" ht="15" customHeight="1" spans="1:5">
      <c r="A1" s="156" t="s">
        <v>302</v>
      </c>
      <c r="B1" s="156"/>
      <c r="C1" s="156"/>
      <c r="D1" s="156"/>
      <c r="E1" s="156"/>
    </row>
    <row r="2" spans="1:5">
      <c r="A2" s="157" t="s">
        <v>269</v>
      </c>
      <c r="B2" s="157"/>
      <c r="C2" s="157"/>
      <c r="D2" s="157"/>
      <c r="E2" s="157"/>
    </row>
    <row r="3" spans="1:5">
      <c r="A3" s="156" t="s">
        <v>303</v>
      </c>
      <c r="B3" s="156"/>
      <c r="C3" s="156"/>
      <c r="D3" s="156"/>
      <c r="E3" s="156"/>
    </row>
    <row r="4" spans="1:5">
      <c r="A4" s="158"/>
      <c r="B4" s="159"/>
      <c r="C4" s="160"/>
      <c r="D4" s="160"/>
      <c r="E4" s="160"/>
    </row>
    <row r="5" spans="1:5">
      <c r="A5" s="156"/>
      <c r="B5" s="156"/>
      <c r="C5" s="156"/>
      <c r="D5" s="156"/>
      <c r="E5" s="156"/>
    </row>
    <row r="6" spans="1:5">
      <c r="A6" s="157" t="s">
        <v>606</v>
      </c>
      <c r="B6" s="157"/>
      <c r="C6" s="157"/>
      <c r="D6" s="157"/>
      <c r="E6" s="157"/>
    </row>
    <row r="7" spans="1:5">
      <c r="A7" s="156" t="s">
        <v>305</v>
      </c>
      <c r="B7" s="156"/>
      <c r="C7" s="156"/>
      <c r="D7" s="156"/>
      <c r="E7" s="156"/>
    </row>
    <row r="8" spans="1:5">
      <c r="A8" s="158"/>
      <c r="B8" s="161"/>
      <c r="C8" s="160"/>
      <c r="D8" s="160"/>
      <c r="E8" s="160"/>
    </row>
    <row r="9" s="153" customFormat="1" spans="1:9">
      <c r="A9" s="162" t="s">
        <v>306</v>
      </c>
      <c r="B9" s="163" t="s">
        <v>307</v>
      </c>
      <c r="C9" s="162" t="s">
        <v>308</v>
      </c>
      <c r="D9" s="164" t="s">
        <v>322</v>
      </c>
      <c r="E9" s="164" t="s">
        <v>169</v>
      </c>
      <c r="I9" s="153" t="s">
        <v>509</v>
      </c>
    </row>
    <row r="10" s="153" customFormat="1" spans="1:10">
      <c r="A10" s="185" t="s">
        <v>631</v>
      </c>
      <c r="B10" s="186">
        <v>12</v>
      </c>
      <c r="C10" s="186" t="s">
        <v>513</v>
      </c>
      <c r="D10" s="187">
        <v>160000</v>
      </c>
      <c r="E10" s="188">
        <f>B10*D10</f>
        <v>1920000</v>
      </c>
      <c r="G10" s="166">
        <v>2</v>
      </c>
      <c r="H10" s="167">
        <v>160000</v>
      </c>
      <c r="I10" s="153">
        <f>G10*6</f>
        <v>12</v>
      </c>
      <c r="J10" s="184">
        <f>H10*I10</f>
        <v>1920000</v>
      </c>
    </row>
    <row r="11" s="153" customFormat="1" spans="1:10">
      <c r="A11" s="185" t="s">
        <v>632</v>
      </c>
      <c r="B11" s="186">
        <v>12</v>
      </c>
      <c r="C11" s="186" t="s">
        <v>513</v>
      </c>
      <c r="D11" s="187">
        <v>200000</v>
      </c>
      <c r="E11" s="188">
        <f>B11*D11</f>
        <v>2400000</v>
      </c>
      <c r="G11" s="166">
        <v>2</v>
      </c>
      <c r="H11" s="167">
        <v>200000</v>
      </c>
      <c r="I11" s="153">
        <f t="shared" ref="I11:I25" si="0">G11*6</f>
        <v>12</v>
      </c>
      <c r="J11" s="184">
        <f t="shared" ref="J11:J25" si="1">H11*I11</f>
        <v>2400000</v>
      </c>
    </row>
    <row r="12" s="153" customFormat="1" spans="1:10">
      <c r="A12" s="189" t="s">
        <v>607</v>
      </c>
      <c r="B12" s="190">
        <v>24</v>
      </c>
      <c r="C12" s="191" t="s">
        <v>513</v>
      </c>
      <c r="D12" s="192">
        <v>3000</v>
      </c>
      <c r="E12" s="193">
        <f>B12*D12</f>
        <v>72000</v>
      </c>
      <c r="G12" s="190">
        <v>4</v>
      </c>
      <c r="H12" s="192">
        <v>3000</v>
      </c>
      <c r="I12" s="153">
        <f t="shared" si="0"/>
        <v>24</v>
      </c>
      <c r="J12" s="184">
        <f t="shared" si="1"/>
        <v>72000</v>
      </c>
    </row>
    <row r="13" s="153" customFormat="1" spans="1:10">
      <c r="A13" s="189" t="s">
        <v>608</v>
      </c>
      <c r="B13" s="190">
        <v>24</v>
      </c>
      <c r="C13" s="191" t="s">
        <v>609</v>
      </c>
      <c r="D13" s="192">
        <v>2000</v>
      </c>
      <c r="E13" s="193">
        <f>B13*D13</f>
        <v>48000</v>
      </c>
      <c r="G13" s="190">
        <v>4</v>
      </c>
      <c r="H13" s="192">
        <v>2000</v>
      </c>
      <c r="I13" s="153">
        <f t="shared" si="0"/>
        <v>24</v>
      </c>
      <c r="J13" s="184">
        <f t="shared" si="1"/>
        <v>48000</v>
      </c>
    </row>
    <row r="14" s="153" customFormat="1" spans="1:10">
      <c r="A14" s="189" t="s">
        <v>610</v>
      </c>
      <c r="B14" s="190">
        <v>12</v>
      </c>
      <c r="C14" s="191" t="s">
        <v>319</v>
      </c>
      <c r="D14" s="192">
        <v>3000</v>
      </c>
      <c r="E14" s="193">
        <f>B14*D14</f>
        <v>36000</v>
      </c>
      <c r="G14" s="190">
        <v>2</v>
      </c>
      <c r="H14" s="192">
        <v>3000</v>
      </c>
      <c r="I14" s="153">
        <f t="shared" si="0"/>
        <v>12</v>
      </c>
      <c r="J14" s="184">
        <f t="shared" si="1"/>
        <v>36000</v>
      </c>
    </row>
    <row r="15" s="153" customFormat="1" spans="1:10">
      <c r="A15" s="194" t="s">
        <v>611</v>
      </c>
      <c r="B15" s="166">
        <v>12</v>
      </c>
      <c r="C15" s="166" t="s">
        <v>513</v>
      </c>
      <c r="D15" s="195">
        <v>3000</v>
      </c>
      <c r="E15" s="193">
        <f t="shared" ref="E15:E25" si="2">B15*D15</f>
        <v>36000</v>
      </c>
      <c r="G15" s="166">
        <v>2</v>
      </c>
      <c r="H15" s="195">
        <v>3000</v>
      </c>
      <c r="I15" s="153">
        <f t="shared" si="0"/>
        <v>12</v>
      </c>
      <c r="J15" s="184">
        <f t="shared" si="1"/>
        <v>36000</v>
      </c>
    </row>
    <row r="16" s="153" customFormat="1" spans="1:10">
      <c r="A16" s="194" t="s">
        <v>612</v>
      </c>
      <c r="B16" s="166">
        <v>12</v>
      </c>
      <c r="C16" s="166" t="s">
        <v>513</v>
      </c>
      <c r="D16" s="196">
        <v>15000</v>
      </c>
      <c r="E16" s="193">
        <f t="shared" si="2"/>
        <v>180000</v>
      </c>
      <c r="G16" s="166">
        <v>2</v>
      </c>
      <c r="H16" s="196">
        <v>15000</v>
      </c>
      <c r="I16" s="153">
        <f t="shared" si="0"/>
        <v>12</v>
      </c>
      <c r="J16" s="184">
        <f t="shared" si="1"/>
        <v>180000</v>
      </c>
    </row>
    <row r="17" s="153" customFormat="1" spans="1:10">
      <c r="A17" s="194" t="s">
        <v>613</v>
      </c>
      <c r="B17" s="166">
        <v>12</v>
      </c>
      <c r="C17" s="166" t="s">
        <v>319</v>
      </c>
      <c r="D17" s="196">
        <v>1000</v>
      </c>
      <c r="E17" s="193">
        <f t="shared" si="2"/>
        <v>12000</v>
      </c>
      <c r="G17" s="166">
        <v>2</v>
      </c>
      <c r="H17" s="196">
        <v>1000</v>
      </c>
      <c r="I17" s="153">
        <f t="shared" si="0"/>
        <v>12</v>
      </c>
      <c r="J17" s="184">
        <f t="shared" si="1"/>
        <v>12000</v>
      </c>
    </row>
    <row r="18" s="153" customFormat="1" spans="1:10">
      <c r="A18" s="194" t="s">
        <v>614</v>
      </c>
      <c r="B18" s="166">
        <v>36</v>
      </c>
      <c r="C18" s="166" t="s">
        <v>319</v>
      </c>
      <c r="D18" s="196">
        <v>800</v>
      </c>
      <c r="E18" s="193">
        <f t="shared" si="2"/>
        <v>28800</v>
      </c>
      <c r="G18" s="166">
        <v>6</v>
      </c>
      <c r="H18" s="196">
        <v>800</v>
      </c>
      <c r="I18" s="153">
        <f t="shared" si="0"/>
        <v>36</v>
      </c>
      <c r="J18" s="184">
        <f t="shared" si="1"/>
        <v>28800</v>
      </c>
    </row>
    <row r="19" s="153" customFormat="1" spans="1:10">
      <c r="A19" s="194" t="s">
        <v>537</v>
      </c>
      <c r="B19" s="166">
        <v>12</v>
      </c>
      <c r="C19" s="166" t="s">
        <v>513</v>
      </c>
      <c r="D19" s="196">
        <v>25000</v>
      </c>
      <c r="E19" s="193">
        <f t="shared" si="2"/>
        <v>300000</v>
      </c>
      <c r="G19" s="166">
        <v>2</v>
      </c>
      <c r="H19" s="196">
        <v>25000</v>
      </c>
      <c r="I19" s="153">
        <f t="shared" si="0"/>
        <v>12</v>
      </c>
      <c r="J19" s="184">
        <f t="shared" si="1"/>
        <v>300000</v>
      </c>
    </row>
    <row r="20" s="153" customFormat="1" spans="1:10">
      <c r="A20" s="197" t="s">
        <v>605</v>
      </c>
      <c r="B20" s="198">
        <v>6</v>
      </c>
      <c r="C20" s="198" t="s">
        <v>319</v>
      </c>
      <c r="D20" s="199">
        <v>280000</v>
      </c>
      <c r="E20" s="188">
        <f t="shared" si="2"/>
        <v>1680000</v>
      </c>
      <c r="G20" s="172">
        <v>1</v>
      </c>
      <c r="H20" s="173">
        <v>280000</v>
      </c>
      <c r="I20" s="153">
        <f t="shared" si="0"/>
        <v>6</v>
      </c>
      <c r="J20" s="184">
        <f t="shared" si="1"/>
        <v>1680000</v>
      </c>
    </row>
    <row r="21" s="153" customFormat="1" spans="1:10">
      <c r="A21" s="189" t="s">
        <v>615</v>
      </c>
      <c r="B21" s="190">
        <v>108</v>
      </c>
      <c r="C21" s="172" t="s">
        <v>319</v>
      </c>
      <c r="D21" s="192">
        <v>4000</v>
      </c>
      <c r="E21" s="193">
        <f t="shared" si="2"/>
        <v>432000</v>
      </c>
      <c r="G21" s="190">
        <v>18</v>
      </c>
      <c r="H21" s="192">
        <v>4000</v>
      </c>
      <c r="I21" s="153">
        <f t="shared" si="0"/>
        <v>108</v>
      </c>
      <c r="J21" s="184">
        <f t="shared" si="1"/>
        <v>432000</v>
      </c>
    </row>
    <row r="22" s="153" customFormat="1" spans="1:10">
      <c r="A22" s="189" t="s">
        <v>616</v>
      </c>
      <c r="B22" s="190">
        <v>108</v>
      </c>
      <c r="C22" s="172" t="s">
        <v>319</v>
      </c>
      <c r="D22" s="192">
        <v>5500</v>
      </c>
      <c r="E22" s="193">
        <f t="shared" si="2"/>
        <v>594000</v>
      </c>
      <c r="G22" s="190">
        <v>18</v>
      </c>
      <c r="H22" s="192">
        <v>5500</v>
      </c>
      <c r="I22" s="153">
        <f t="shared" si="0"/>
        <v>108</v>
      </c>
      <c r="J22" s="184">
        <f t="shared" si="1"/>
        <v>594000</v>
      </c>
    </row>
    <row r="23" s="153" customFormat="1" spans="1:10">
      <c r="A23" s="189" t="s">
        <v>617</v>
      </c>
      <c r="B23" s="190">
        <v>108</v>
      </c>
      <c r="C23" s="191" t="s">
        <v>543</v>
      </c>
      <c r="D23" s="192">
        <v>2000</v>
      </c>
      <c r="E23" s="193">
        <f t="shared" si="2"/>
        <v>216000</v>
      </c>
      <c r="G23" s="190">
        <v>18</v>
      </c>
      <c r="H23" s="192">
        <v>2000</v>
      </c>
      <c r="I23" s="153">
        <f t="shared" si="0"/>
        <v>108</v>
      </c>
      <c r="J23" s="184">
        <f t="shared" si="1"/>
        <v>216000</v>
      </c>
    </row>
    <row r="24" s="153" customFormat="1" spans="1:10">
      <c r="A24" s="189" t="s">
        <v>618</v>
      </c>
      <c r="B24" s="190">
        <v>108</v>
      </c>
      <c r="C24" s="191" t="s">
        <v>319</v>
      </c>
      <c r="D24" s="192">
        <v>3000</v>
      </c>
      <c r="E24" s="193">
        <f t="shared" si="2"/>
        <v>324000</v>
      </c>
      <c r="G24" s="190">
        <v>18</v>
      </c>
      <c r="H24" s="192">
        <v>3000</v>
      </c>
      <c r="I24" s="153">
        <f t="shared" si="0"/>
        <v>108</v>
      </c>
      <c r="J24" s="184">
        <f t="shared" si="1"/>
        <v>324000</v>
      </c>
    </row>
    <row r="25" s="153" customFormat="1" spans="1:10">
      <c r="A25" s="189" t="s">
        <v>619</v>
      </c>
      <c r="B25" s="190">
        <v>108</v>
      </c>
      <c r="C25" s="191" t="s">
        <v>319</v>
      </c>
      <c r="D25" s="192">
        <v>3500</v>
      </c>
      <c r="E25" s="193">
        <f t="shared" si="2"/>
        <v>378000</v>
      </c>
      <c r="G25" s="190">
        <v>18</v>
      </c>
      <c r="H25" s="192">
        <v>3500</v>
      </c>
      <c r="I25" s="153">
        <f t="shared" si="0"/>
        <v>108</v>
      </c>
      <c r="J25" s="184">
        <f t="shared" si="1"/>
        <v>378000</v>
      </c>
    </row>
    <row r="26" spans="1:5">
      <c r="A26" s="181" t="s">
        <v>248</v>
      </c>
      <c r="B26" s="181"/>
      <c r="C26" s="181"/>
      <c r="D26" s="181"/>
      <c r="E26" s="182">
        <f>SUM(E10:E25)</f>
        <v>8656800</v>
      </c>
    </row>
    <row r="27" spans="1:5">
      <c r="A27" s="160"/>
      <c r="B27" s="183"/>
      <c r="C27" s="160"/>
      <c r="D27" s="160"/>
      <c r="E27" s="160"/>
    </row>
    <row r="28" spans="1:5">
      <c r="A28" s="160"/>
      <c r="B28" s="183"/>
      <c r="C28" s="160"/>
      <c r="D28" s="160"/>
      <c r="E28" s="160"/>
    </row>
    <row r="29" spans="1:5">
      <c r="A29" s="160"/>
      <c r="B29" s="183"/>
      <c r="C29" s="160"/>
      <c r="D29" s="160"/>
      <c r="E29" s="160"/>
    </row>
    <row r="30" spans="1:5">
      <c r="A30" s="160"/>
      <c r="B30" s="183"/>
      <c r="C30" s="160"/>
      <c r="D30" s="160"/>
      <c r="E30" s="160"/>
    </row>
    <row r="31" spans="1:5">
      <c r="A31" s="160"/>
      <c r="B31" s="183"/>
      <c r="C31" s="160"/>
      <c r="D31" s="160"/>
      <c r="E31" s="160"/>
    </row>
    <row r="32" spans="1:5">
      <c r="A32" s="160"/>
      <c r="B32" s="183"/>
      <c r="C32" s="160"/>
      <c r="D32" s="160"/>
      <c r="E32" s="160"/>
    </row>
    <row r="33" spans="1:5">
      <c r="A33" s="160"/>
      <c r="B33" s="183"/>
      <c r="C33" s="160"/>
      <c r="D33" s="160"/>
      <c r="E33" s="160"/>
    </row>
    <row r="34" spans="1:5">
      <c r="A34" s="160"/>
      <c r="B34" s="183"/>
      <c r="C34" s="160"/>
      <c r="D34" s="160"/>
      <c r="E34" s="160"/>
    </row>
    <row r="35" spans="1:5">
      <c r="A35" s="160"/>
      <c r="B35" s="183"/>
      <c r="C35" s="160"/>
      <c r="D35" s="160"/>
      <c r="E35" s="160"/>
    </row>
  </sheetData>
  <mergeCells count="7">
    <mergeCell ref="A1:E1"/>
    <mergeCell ref="A2:E2"/>
    <mergeCell ref="A3:E3"/>
    <mergeCell ref="A5:E5"/>
    <mergeCell ref="A6:E6"/>
    <mergeCell ref="A7:E7"/>
    <mergeCell ref="A26:D26"/>
  </mergeCells>
  <printOptions horizontalCentered="1"/>
  <pageMargins left="0.0393700787401575" right="0.0393700787401575" top="0.748031496062992" bottom="0.748031496062992" header="0.31496062992126" footer="0.31496062992126"/>
  <pageSetup paperSize="9" scale="92" orientation="portrait" horizontalDpi="300" verticalDpi="300"/>
  <headerFooter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  <pageSetUpPr fitToPage="1"/>
  </sheetPr>
  <dimension ref="A1:J28"/>
  <sheetViews>
    <sheetView workbookViewId="0">
      <selection activeCell="A5" sqref="A5:E5"/>
    </sheetView>
  </sheetViews>
  <sheetFormatPr defaultColWidth="9.13636363636364" defaultRowHeight="15.5"/>
  <cols>
    <col min="1" max="1" width="58.7090909090909" style="154" customWidth="1"/>
    <col min="2" max="2" width="9.42727272727273" style="155" customWidth="1"/>
    <col min="3" max="3" width="5.70909090909091" style="154" customWidth="1"/>
    <col min="4" max="4" width="16.1363636363636" style="154" customWidth="1"/>
    <col min="5" max="5" width="20.7090909090909" style="154" customWidth="1"/>
    <col min="6" max="6" width="9.13636363636364" style="154"/>
    <col min="7" max="7" width="3" style="154" customWidth="1"/>
    <col min="8" max="8" width="12.8545454545455" style="155" customWidth="1"/>
    <col min="9" max="9" width="5.28181818181818" style="154" customWidth="1"/>
    <col min="10" max="10" width="15.2818181818182" style="154" customWidth="1"/>
    <col min="11" max="11" width="15" style="154" customWidth="1"/>
    <col min="12" max="16384" width="9.13636363636364" style="154"/>
  </cols>
  <sheetData>
    <row r="1" ht="15" customHeight="1" spans="1:5">
      <c r="A1" s="156" t="s">
        <v>302</v>
      </c>
      <c r="B1" s="156"/>
      <c r="C1" s="156"/>
      <c r="D1" s="156"/>
      <c r="E1" s="156"/>
    </row>
    <row r="2" spans="1:5">
      <c r="A2" s="157" t="s">
        <v>269</v>
      </c>
      <c r="B2" s="157"/>
      <c r="C2" s="157"/>
      <c r="D2" s="157"/>
      <c r="E2" s="157"/>
    </row>
    <row r="3" spans="1:5">
      <c r="A3" s="156" t="s">
        <v>303</v>
      </c>
      <c r="B3" s="156"/>
      <c r="C3" s="156"/>
      <c r="D3" s="156"/>
      <c r="E3" s="156"/>
    </row>
    <row r="4" spans="1:5">
      <c r="A4" s="158"/>
      <c r="B4" s="159"/>
      <c r="C4" s="160"/>
      <c r="D4" s="160"/>
      <c r="E4" s="160"/>
    </row>
    <row r="5" spans="1:5">
      <c r="A5" s="156"/>
      <c r="B5" s="156"/>
      <c r="C5" s="156"/>
      <c r="D5" s="156"/>
      <c r="E5" s="156"/>
    </row>
    <row r="6" spans="1:5">
      <c r="A6" s="157" t="s">
        <v>633</v>
      </c>
      <c r="B6" s="157"/>
      <c r="C6" s="157"/>
      <c r="D6" s="157"/>
      <c r="E6" s="157"/>
    </row>
    <row r="7" spans="1:5">
      <c r="A7" s="156" t="s">
        <v>305</v>
      </c>
      <c r="B7" s="156"/>
      <c r="C7" s="156"/>
      <c r="D7" s="156"/>
      <c r="E7" s="156"/>
    </row>
    <row r="8" spans="1:5">
      <c r="A8" s="158"/>
      <c r="B8" s="161"/>
      <c r="C8" s="160"/>
      <c r="D8" s="160"/>
      <c r="E8" s="160"/>
    </row>
    <row r="9" s="153" customFormat="1" spans="1:9">
      <c r="A9" s="162" t="s">
        <v>306</v>
      </c>
      <c r="B9" s="163" t="s">
        <v>307</v>
      </c>
      <c r="C9" s="162" t="s">
        <v>308</v>
      </c>
      <c r="D9" s="164" t="s">
        <v>322</v>
      </c>
      <c r="E9" s="164" t="s">
        <v>169</v>
      </c>
      <c r="I9" s="153" t="s">
        <v>509</v>
      </c>
    </row>
    <row r="10" s="153" customFormat="1" spans="1:10">
      <c r="A10" s="165" t="s">
        <v>631</v>
      </c>
      <c r="B10" s="166">
        <v>12</v>
      </c>
      <c r="C10" s="166" t="s">
        <v>513</v>
      </c>
      <c r="D10" s="167">
        <v>160000</v>
      </c>
      <c r="E10" s="168">
        <f>B10*D10</f>
        <v>1920000</v>
      </c>
      <c r="G10" s="166">
        <v>2</v>
      </c>
      <c r="H10" s="167">
        <v>160000</v>
      </c>
      <c r="I10" s="153">
        <f>G10*6</f>
        <v>12</v>
      </c>
      <c r="J10" s="184">
        <f>H10*I10</f>
        <v>1920000</v>
      </c>
    </row>
    <row r="11" s="153" customFormat="1" spans="1:10">
      <c r="A11" s="165" t="s">
        <v>632</v>
      </c>
      <c r="B11" s="166">
        <v>12</v>
      </c>
      <c r="C11" s="166" t="s">
        <v>513</v>
      </c>
      <c r="D11" s="167">
        <v>200000</v>
      </c>
      <c r="E11" s="168">
        <f>B11*D11</f>
        <v>2400000</v>
      </c>
      <c r="G11" s="166">
        <v>2</v>
      </c>
      <c r="H11" s="167">
        <v>200000</v>
      </c>
      <c r="I11" s="153">
        <f t="shared" ref="I11:I13" si="0">G11*6</f>
        <v>12</v>
      </c>
      <c r="J11" s="184">
        <f t="shared" ref="J11:J12" si="1">H11*I11</f>
        <v>2400000</v>
      </c>
    </row>
    <row r="12" s="153" customFormat="1" spans="1:10">
      <c r="A12" s="169" t="s">
        <v>605</v>
      </c>
      <c r="B12" s="170">
        <v>6</v>
      </c>
      <c r="C12" s="170" t="s">
        <v>319</v>
      </c>
      <c r="D12" s="171">
        <v>280000</v>
      </c>
      <c r="E12" s="168">
        <f t="shared" ref="E12" si="2">B12*D12</f>
        <v>1680000</v>
      </c>
      <c r="G12" s="172">
        <v>1</v>
      </c>
      <c r="H12" s="173">
        <v>280000</v>
      </c>
      <c r="I12" s="153">
        <f t="shared" si="0"/>
        <v>6</v>
      </c>
      <c r="J12" s="184">
        <f t="shared" si="1"/>
        <v>1680000</v>
      </c>
    </row>
    <row r="13" s="153" customFormat="1" spans="1:10">
      <c r="A13" s="174" t="s">
        <v>599</v>
      </c>
      <c r="B13" s="175">
        <v>6</v>
      </c>
      <c r="C13" s="175" t="s">
        <v>513</v>
      </c>
      <c r="D13" s="176">
        <v>3000000</v>
      </c>
      <c r="E13" s="177">
        <f>D13*B13</f>
        <v>18000000</v>
      </c>
      <c r="G13" s="178">
        <v>1</v>
      </c>
      <c r="H13" s="179">
        <v>3000000</v>
      </c>
      <c r="I13" s="153">
        <f t="shared" si="0"/>
        <v>6</v>
      </c>
      <c r="J13" s="184">
        <f>I13*H13</f>
        <v>18000000</v>
      </c>
    </row>
    <row r="14" s="153" customFormat="1" spans="1:10">
      <c r="A14" s="180" t="s">
        <v>600</v>
      </c>
      <c r="B14" s="170">
        <v>12</v>
      </c>
      <c r="C14" s="170" t="s">
        <v>319</v>
      </c>
      <c r="D14" s="171">
        <v>80500</v>
      </c>
      <c r="E14" s="177">
        <f t="shared" ref="E14:E18" si="3">D14*B14</f>
        <v>966000</v>
      </c>
      <c r="G14" s="172">
        <v>2</v>
      </c>
      <c r="H14" s="173">
        <v>80500</v>
      </c>
      <c r="I14" s="153">
        <f t="shared" ref="I14:I18" si="4">G14*6</f>
        <v>12</v>
      </c>
      <c r="J14" s="184">
        <f t="shared" ref="J14:J18" si="5">I14*H14</f>
        <v>966000</v>
      </c>
    </row>
    <row r="15" s="153" customFormat="1" spans="1:10">
      <c r="A15" s="180" t="s">
        <v>601</v>
      </c>
      <c r="B15" s="170">
        <v>12</v>
      </c>
      <c r="C15" s="170" t="s">
        <v>319</v>
      </c>
      <c r="D15" s="171">
        <v>120000</v>
      </c>
      <c r="E15" s="177">
        <f t="shared" si="3"/>
        <v>1440000</v>
      </c>
      <c r="G15" s="172">
        <v>2</v>
      </c>
      <c r="H15" s="173">
        <v>120000</v>
      </c>
      <c r="I15" s="153">
        <f t="shared" si="4"/>
        <v>12</v>
      </c>
      <c r="J15" s="184">
        <f t="shared" si="5"/>
        <v>1440000</v>
      </c>
    </row>
    <row r="16" s="153" customFormat="1" spans="1:10">
      <c r="A16" s="169" t="s">
        <v>603</v>
      </c>
      <c r="B16" s="170">
        <v>24</v>
      </c>
      <c r="C16" s="170" t="s">
        <v>513</v>
      </c>
      <c r="D16" s="171">
        <v>84300</v>
      </c>
      <c r="E16" s="177">
        <f t="shared" si="3"/>
        <v>2023200</v>
      </c>
      <c r="G16" s="172">
        <v>4</v>
      </c>
      <c r="H16" s="173">
        <v>84300</v>
      </c>
      <c r="I16" s="153">
        <f t="shared" si="4"/>
        <v>24</v>
      </c>
      <c r="J16" s="184">
        <f t="shared" si="5"/>
        <v>2023200</v>
      </c>
    </row>
    <row r="17" s="153" customFormat="1" spans="1:10">
      <c r="A17" s="169" t="s">
        <v>604</v>
      </c>
      <c r="B17" s="170">
        <v>12</v>
      </c>
      <c r="C17" s="170" t="s">
        <v>513</v>
      </c>
      <c r="D17" s="171">
        <v>150000</v>
      </c>
      <c r="E17" s="177">
        <f t="shared" si="3"/>
        <v>1800000</v>
      </c>
      <c r="G17" s="172">
        <v>2</v>
      </c>
      <c r="H17" s="173">
        <v>150000</v>
      </c>
      <c r="I17" s="153">
        <f t="shared" si="4"/>
        <v>12</v>
      </c>
      <c r="J17" s="184">
        <f t="shared" si="5"/>
        <v>1800000</v>
      </c>
    </row>
    <row r="18" s="153" customFormat="1" spans="1:10">
      <c r="A18" s="169" t="s">
        <v>605</v>
      </c>
      <c r="B18" s="170">
        <v>6</v>
      </c>
      <c r="C18" s="170" t="s">
        <v>319</v>
      </c>
      <c r="D18" s="171">
        <v>280000</v>
      </c>
      <c r="E18" s="177">
        <f t="shared" si="3"/>
        <v>1680000</v>
      </c>
      <c r="G18" s="172">
        <v>1</v>
      </c>
      <c r="H18" s="173">
        <v>280000</v>
      </c>
      <c r="I18" s="153">
        <f t="shared" si="4"/>
        <v>6</v>
      </c>
      <c r="J18" s="184">
        <f t="shared" si="5"/>
        <v>1680000</v>
      </c>
    </row>
    <row r="19" spans="1:5">
      <c r="A19" s="181" t="s">
        <v>248</v>
      </c>
      <c r="B19" s="181"/>
      <c r="C19" s="181"/>
      <c r="D19" s="181"/>
      <c r="E19" s="182">
        <f>SUM(E10:E18)</f>
        <v>31909200</v>
      </c>
    </row>
    <row r="20" spans="1:5">
      <c r="A20" s="160"/>
      <c r="B20" s="183"/>
      <c r="C20" s="160"/>
      <c r="D20" s="160"/>
      <c r="E20" s="160"/>
    </row>
    <row r="21" spans="1:5">
      <c r="A21" s="160"/>
      <c r="B21" s="183"/>
      <c r="C21" s="160"/>
      <c r="D21" s="160"/>
      <c r="E21" s="160"/>
    </row>
    <row r="22" spans="1:5">
      <c r="A22" s="160"/>
      <c r="B22" s="183"/>
      <c r="C22" s="160"/>
      <c r="D22" s="160"/>
      <c r="E22" s="160"/>
    </row>
    <row r="23" spans="1:5">
      <c r="A23" s="160"/>
      <c r="B23" s="183"/>
      <c r="C23" s="160"/>
      <c r="D23" s="160"/>
      <c r="E23" s="160"/>
    </row>
    <row r="24" spans="1:5">
      <c r="A24" s="160"/>
      <c r="B24" s="183"/>
      <c r="C24" s="160"/>
      <c r="D24" s="160"/>
      <c r="E24" s="160"/>
    </row>
    <row r="25" spans="1:5">
      <c r="A25" s="160"/>
      <c r="B25" s="183"/>
      <c r="C25" s="160"/>
      <c r="D25" s="160"/>
      <c r="E25" s="160"/>
    </row>
    <row r="26" spans="1:5">
      <c r="A26" s="160"/>
      <c r="B26" s="183"/>
      <c r="C26" s="160"/>
      <c r="D26" s="160"/>
      <c r="E26" s="160"/>
    </row>
    <row r="27" spans="1:5">
      <c r="A27" s="160"/>
      <c r="B27" s="183"/>
      <c r="C27" s="160"/>
      <c r="D27" s="160"/>
      <c r="E27" s="160"/>
    </row>
    <row r="28" spans="1:5">
      <c r="A28" s="160"/>
      <c r="B28" s="183"/>
      <c r="C28" s="160"/>
      <c r="D28" s="160"/>
      <c r="E28" s="160"/>
    </row>
  </sheetData>
  <mergeCells count="7">
    <mergeCell ref="A1:E1"/>
    <mergeCell ref="A2:E2"/>
    <mergeCell ref="A3:E3"/>
    <mergeCell ref="A5:E5"/>
    <mergeCell ref="A6:E6"/>
    <mergeCell ref="A7:E7"/>
    <mergeCell ref="A19:D19"/>
  </mergeCells>
  <printOptions horizontalCentered="1"/>
  <pageMargins left="0.0393700787401575" right="0.0393700787401575" top="0.748031496062992" bottom="0.748031496062992" header="0.31496062992126" footer="0.31496062992126"/>
  <pageSetup paperSize="9" scale="92" orientation="portrait" horizontalDpi="300" verticalDpi="300"/>
  <headerFooter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tabColor rgb="FFFF0000"/>
    <pageSetUpPr fitToPage="1"/>
  </sheetPr>
  <dimension ref="A1:AW31"/>
  <sheetViews>
    <sheetView zoomScale="85" zoomScaleNormal="85" workbookViewId="0">
      <selection activeCell="F38" sqref="F38"/>
    </sheetView>
  </sheetViews>
  <sheetFormatPr defaultColWidth="9" defaultRowHeight="14.5"/>
  <cols>
    <col min="1" max="1" width="3.42727272727273" style="108" customWidth="1"/>
    <col min="2" max="2" width="44.7090909090909" style="108" customWidth="1"/>
    <col min="3" max="3" width="32.5727272727273" style="108" hidden="1" customWidth="1"/>
    <col min="4" max="4" width="19.5727272727273" style="108" customWidth="1"/>
    <col min="5" max="5" width="17.2818181818182" style="108" customWidth="1"/>
    <col min="6" max="6" width="15.2818181818182" style="108" customWidth="1"/>
    <col min="7" max="7" width="1" style="108" hidden="1" customWidth="1"/>
    <col min="8" max="8" width="16.7090909090909" style="108" customWidth="1"/>
    <col min="9" max="9" width="18.8545454545455" style="108" hidden="1" customWidth="1"/>
    <col min="10" max="10" width="16.4272727272727" style="108" hidden="1" customWidth="1"/>
    <col min="11" max="11" width="16" style="108" hidden="1" customWidth="1"/>
    <col min="12" max="12" width="18.1363636363636" style="108" hidden="1" customWidth="1"/>
    <col min="13" max="13" width="16.2818181818182" style="108" hidden="1" customWidth="1"/>
    <col min="14" max="14" width="17.5727272727273" style="108" hidden="1" customWidth="1"/>
    <col min="15" max="15" width="17.5727272727273" style="108" customWidth="1"/>
    <col min="16" max="16" width="28.5727272727273" style="108" hidden="1" customWidth="1"/>
    <col min="17" max="17" width="17.1363636363636" style="108" hidden="1" customWidth="1"/>
    <col min="18" max="18" width="17.2818181818182" style="108" customWidth="1"/>
    <col min="19" max="19" width="17.5727272727273" style="108" customWidth="1"/>
    <col min="20" max="21" width="15.4272727272727" style="108" hidden="1" customWidth="1"/>
    <col min="22" max="23" width="18.1363636363636" style="108" hidden="1" customWidth="1"/>
    <col min="24" max="24" width="14.4272727272727" style="108" hidden="1" customWidth="1"/>
    <col min="25" max="25" width="15.4272727272727" style="108" hidden="1" customWidth="1"/>
    <col min="26" max="26" width="18.1363636363636" style="108" hidden="1" customWidth="1"/>
    <col min="27" max="29" width="18.2818181818182" style="108" customWidth="1"/>
    <col min="30" max="30" width="19.5727272727273" style="108" customWidth="1"/>
    <col min="31" max="31" width="14.8545454545455" style="108" hidden="1" customWidth="1"/>
    <col min="32" max="32" width="15.7090909090909" style="108" hidden="1" customWidth="1"/>
    <col min="33" max="33" width="13.4272727272727" style="108" hidden="1" customWidth="1"/>
    <col min="34" max="34" width="14.8545454545455" style="108" hidden="1" customWidth="1"/>
    <col min="35" max="35" width="17.8545454545455" style="108" hidden="1" customWidth="1"/>
    <col min="36" max="36" width="24" style="108" hidden="1" customWidth="1"/>
    <col min="37" max="37" width="22.8545454545455" style="108" hidden="1" customWidth="1"/>
    <col min="38" max="38" width="22.7090909090909" style="108" hidden="1" customWidth="1"/>
    <col min="39" max="39" width="23.2818181818182" style="108" hidden="1" customWidth="1"/>
    <col min="40" max="41" width="21.1363636363636" style="108" hidden="1" customWidth="1"/>
    <col min="42" max="42" width="18.5727272727273" style="108" hidden="1" customWidth="1"/>
    <col min="43" max="43" width="19" style="108" hidden="1" customWidth="1"/>
    <col min="44" max="44" width="19.8545454545455" style="108" hidden="1" customWidth="1"/>
    <col min="45" max="45" width="18.5727272727273" style="108" hidden="1" customWidth="1"/>
    <col min="46" max="46" width="19" style="108" hidden="1" customWidth="1"/>
    <col min="47" max="47" width="16.5727272727273" style="108" hidden="1" customWidth="1"/>
    <col min="48" max="48" width="21.5727272727273" style="108" hidden="1" customWidth="1"/>
    <col min="49" max="49" width="16.4272727272727" style="108" customWidth="1"/>
    <col min="50" max="50" width="15.8545454545455" style="108" customWidth="1"/>
    <col min="51" max="16384" width="9" style="108"/>
  </cols>
  <sheetData>
    <row r="1" ht="26.25" customHeight="1" spans="1:30">
      <c r="A1" s="109" t="s">
        <v>166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</row>
    <row r="2" ht="15.5" spans="1:30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</row>
    <row r="3" s="107" customFormat="1" ht="91.5" customHeight="1" spans="1:48">
      <c r="A3" s="111" t="s">
        <v>145</v>
      </c>
      <c r="B3" s="111" t="s">
        <v>167</v>
      </c>
      <c r="C3" s="111" t="s">
        <v>168</v>
      </c>
      <c r="D3" s="112" t="s">
        <v>169</v>
      </c>
      <c r="E3" s="112" t="s">
        <v>170</v>
      </c>
      <c r="F3" s="112" t="s">
        <v>171</v>
      </c>
      <c r="G3" s="112" t="s">
        <v>172</v>
      </c>
      <c r="H3" s="112" t="s">
        <v>173</v>
      </c>
      <c r="I3" s="112" t="s">
        <v>174</v>
      </c>
      <c r="J3" s="112" t="s">
        <v>175</v>
      </c>
      <c r="K3" s="112" t="s">
        <v>176</v>
      </c>
      <c r="L3" s="112" t="s">
        <v>177</v>
      </c>
      <c r="M3" s="112" t="s">
        <v>178</v>
      </c>
      <c r="N3" s="112" t="s">
        <v>179</v>
      </c>
      <c r="O3" s="112" t="s">
        <v>181</v>
      </c>
      <c r="P3" s="112" t="s">
        <v>182</v>
      </c>
      <c r="Q3" s="112" t="s">
        <v>183</v>
      </c>
      <c r="R3" s="112" t="s">
        <v>185</v>
      </c>
      <c r="S3" s="112" t="s">
        <v>186</v>
      </c>
      <c r="T3" s="112" t="s">
        <v>187</v>
      </c>
      <c r="U3" s="112" t="s">
        <v>188</v>
      </c>
      <c r="V3" s="112" t="s">
        <v>189</v>
      </c>
      <c r="W3" s="112" t="s">
        <v>190</v>
      </c>
      <c r="X3" s="112" t="s">
        <v>192</v>
      </c>
      <c r="Y3" s="112" t="s">
        <v>193</v>
      </c>
      <c r="Z3" s="112" t="s">
        <v>194</v>
      </c>
      <c r="AA3" s="112" t="s">
        <v>634</v>
      </c>
      <c r="AB3" s="112" t="s">
        <v>198</v>
      </c>
      <c r="AC3" s="112" t="s">
        <v>200</v>
      </c>
      <c r="AD3" s="112" t="s">
        <v>201</v>
      </c>
      <c r="AE3" s="144" t="s">
        <v>202</v>
      </c>
      <c r="AF3" s="145" t="s">
        <v>203</v>
      </c>
      <c r="AG3" s="145" t="s">
        <v>204</v>
      </c>
      <c r="AH3" s="145" t="s">
        <v>205</v>
      </c>
      <c r="AI3" s="145" t="s">
        <v>206</v>
      </c>
      <c r="AJ3" s="145" t="s">
        <v>207</v>
      </c>
      <c r="AK3" s="145" t="s">
        <v>208</v>
      </c>
      <c r="AL3" s="145" t="s">
        <v>209</v>
      </c>
      <c r="AM3" s="145" t="s">
        <v>210</v>
      </c>
      <c r="AN3" s="145" t="s">
        <v>211</v>
      </c>
      <c r="AO3" s="145" t="s">
        <v>212</v>
      </c>
      <c r="AP3" s="145" t="s">
        <v>213</v>
      </c>
      <c r="AQ3" s="145" t="s">
        <v>214</v>
      </c>
      <c r="AR3" s="145" t="s">
        <v>215</v>
      </c>
      <c r="AS3" s="145" t="s">
        <v>216</v>
      </c>
      <c r="AT3" s="145" t="s">
        <v>217</v>
      </c>
      <c r="AU3" s="145" t="s">
        <v>218</v>
      </c>
      <c r="AV3" s="145" t="s">
        <v>219</v>
      </c>
    </row>
    <row r="4" ht="15.5" spans="1:48">
      <c r="A4" s="113"/>
      <c r="B4" s="114" t="s">
        <v>635</v>
      </c>
      <c r="C4" s="114"/>
      <c r="D4" s="115" t="e">
        <f>#REF!</f>
        <v>#REF!</v>
      </c>
      <c r="E4" s="114" t="s">
        <v>636</v>
      </c>
      <c r="F4" s="114" t="s">
        <v>222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46" t="e">
        <f>#REF!</f>
        <v>#REF!</v>
      </c>
      <c r="AD4" s="146" t="e">
        <f>#REF!</f>
        <v>#REF!</v>
      </c>
      <c r="AE4" s="147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</row>
    <row r="5" ht="15.5" spans="1:48">
      <c r="A5" s="113"/>
      <c r="B5" s="114" t="s">
        <v>637</v>
      </c>
      <c r="C5" s="114" t="s">
        <v>638</v>
      </c>
      <c r="D5" s="115" t="e">
        <f>#REF!</f>
        <v>#REF!</v>
      </c>
      <c r="E5" s="114" t="s">
        <v>639</v>
      </c>
      <c r="F5" s="114" t="s">
        <v>640</v>
      </c>
      <c r="G5" s="114"/>
      <c r="H5" s="115">
        <v>593000</v>
      </c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49">
        <v>2254896</v>
      </c>
      <c r="AB5" s="115">
        <v>918250</v>
      </c>
      <c r="AC5" s="114"/>
      <c r="AD5" s="114"/>
      <c r="AE5" s="147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</row>
    <row r="6" ht="15.5" spans="1:48">
      <c r="A6" s="113"/>
      <c r="B6" s="114" t="s">
        <v>641</v>
      </c>
      <c r="C6" s="114" t="s">
        <v>642</v>
      </c>
      <c r="D6" s="115" t="e">
        <f>#REF!</f>
        <v>#REF!</v>
      </c>
      <c r="E6" s="114" t="s">
        <v>221</v>
      </c>
      <c r="F6" s="114" t="s">
        <v>643</v>
      </c>
      <c r="G6" s="114"/>
      <c r="H6" s="114"/>
      <c r="I6" s="114"/>
      <c r="J6" s="114"/>
      <c r="K6" s="114"/>
      <c r="L6" s="114"/>
      <c r="M6" s="114"/>
      <c r="N6" s="114"/>
      <c r="O6" s="115">
        <v>64732000</v>
      </c>
      <c r="P6" s="114"/>
      <c r="Q6" s="115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47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</row>
    <row r="7" ht="15.5" spans="1:48">
      <c r="A7" s="113"/>
      <c r="B7" s="114" t="s">
        <v>644</v>
      </c>
      <c r="C7" s="114"/>
      <c r="D7" s="115" t="e">
        <f>#REF!</f>
        <v>#REF!</v>
      </c>
      <c r="E7" s="114" t="s">
        <v>639</v>
      </c>
      <c r="F7" s="114" t="s">
        <v>645</v>
      </c>
      <c r="G7" s="114"/>
      <c r="H7" s="115">
        <v>1158500</v>
      </c>
      <c r="I7" s="114"/>
      <c r="J7" s="114"/>
      <c r="K7" s="114"/>
      <c r="L7" s="114"/>
      <c r="M7" s="114"/>
      <c r="N7" s="114"/>
      <c r="O7" s="114"/>
      <c r="P7" s="114"/>
      <c r="Q7" s="114"/>
      <c r="R7" s="115">
        <v>2050000</v>
      </c>
      <c r="S7" s="115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47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</row>
    <row r="8" ht="15.5" spans="1:48">
      <c r="A8" s="113"/>
      <c r="B8" s="114" t="s">
        <v>646</v>
      </c>
      <c r="C8" s="114"/>
      <c r="D8" s="115" t="e">
        <f>#REF!</f>
        <v>#REF!</v>
      </c>
      <c r="E8" s="114" t="s">
        <v>639</v>
      </c>
      <c r="F8" s="114" t="s">
        <v>222</v>
      </c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5">
        <v>6453358</v>
      </c>
      <c r="T8" s="114"/>
      <c r="U8" s="114"/>
      <c r="V8" s="114"/>
      <c r="W8" s="114"/>
      <c r="X8" s="114"/>
      <c r="Y8" s="114"/>
      <c r="Z8" s="114"/>
      <c r="AA8" s="150"/>
      <c r="AB8" s="114"/>
      <c r="AC8" s="146"/>
      <c r="AD8" s="146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</row>
    <row r="9" ht="15.5" spans="1:48">
      <c r="A9" s="113"/>
      <c r="B9" s="114" t="s">
        <v>647</v>
      </c>
      <c r="C9" s="114"/>
      <c r="D9" s="115" t="e">
        <f>#REF!</f>
        <v>#REF!</v>
      </c>
      <c r="E9" s="114" t="s">
        <v>639</v>
      </c>
      <c r="F9" s="114" t="s">
        <v>222</v>
      </c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5">
        <v>14715730</v>
      </c>
      <c r="AB9" s="114"/>
      <c r="AC9" s="146"/>
      <c r="AD9" s="146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</row>
    <row r="10" ht="15.5" spans="1:48">
      <c r="A10" s="113"/>
      <c r="B10" s="114" t="s">
        <v>648</v>
      </c>
      <c r="C10" s="114"/>
      <c r="D10" s="116" t="e">
        <f>#REF!</f>
        <v>#REF!</v>
      </c>
      <c r="E10" s="114" t="s">
        <v>221</v>
      </c>
      <c r="F10" s="114" t="s">
        <v>649</v>
      </c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6">
        <v>15974340</v>
      </c>
      <c r="AC10" s="146"/>
      <c r="AD10" s="146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</row>
    <row r="11" ht="15.5" spans="1:48">
      <c r="A11" s="113"/>
      <c r="B11" s="114" t="s">
        <v>650</v>
      </c>
      <c r="C11" s="114"/>
      <c r="D11" s="115" t="e">
        <f>#REF!</f>
        <v>#REF!</v>
      </c>
      <c r="E11" s="114" t="s">
        <v>639</v>
      </c>
      <c r="F11" s="114" t="s">
        <v>222</v>
      </c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5">
        <v>24444568.5</v>
      </c>
      <c r="AB11" s="114"/>
      <c r="AC11" s="146"/>
      <c r="AD11" s="146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</row>
    <row r="12" s="107" customFormat="1" ht="15.5" spans="1:49">
      <c r="A12" s="117" t="s">
        <v>228</v>
      </c>
      <c r="B12" s="117"/>
      <c r="C12" s="117"/>
      <c r="D12" s="118" t="e">
        <f>SUM(D4:D11)</f>
        <v>#REF!</v>
      </c>
      <c r="E12" s="117"/>
      <c r="F12" s="117"/>
      <c r="G12" s="118">
        <f>SUM(G6:G11)</f>
        <v>0</v>
      </c>
      <c r="H12" s="118">
        <f>SUM(H4:H11)</f>
        <v>1751500</v>
      </c>
      <c r="I12" s="118">
        <f t="shared" ref="I12:Z12" si="0">SUM(I6:I11)</f>
        <v>0</v>
      </c>
      <c r="J12" s="118">
        <f t="shared" si="0"/>
        <v>0</v>
      </c>
      <c r="K12" s="118">
        <f t="shared" si="0"/>
        <v>0</v>
      </c>
      <c r="L12" s="118">
        <f t="shared" si="0"/>
        <v>0</v>
      </c>
      <c r="M12" s="118">
        <f t="shared" si="0"/>
        <v>0</v>
      </c>
      <c r="N12" s="118">
        <f t="shared" si="0"/>
        <v>0</v>
      </c>
      <c r="O12" s="118">
        <f t="shared" si="0"/>
        <v>64732000</v>
      </c>
      <c r="P12" s="118">
        <f t="shared" si="0"/>
        <v>0</v>
      </c>
      <c r="Q12" s="118">
        <f t="shared" si="0"/>
        <v>0</v>
      </c>
      <c r="R12" s="118">
        <f t="shared" si="0"/>
        <v>2050000</v>
      </c>
      <c r="S12" s="118">
        <f t="shared" si="0"/>
        <v>6453358</v>
      </c>
      <c r="T12" s="118">
        <f t="shared" si="0"/>
        <v>0</v>
      </c>
      <c r="U12" s="118">
        <f t="shared" si="0"/>
        <v>0</v>
      </c>
      <c r="V12" s="118">
        <f t="shared" si="0"/>
        <v>0</v>
      </c>
      <c r="W12" s="118">
        <f t="shared" si="0"/>
        <v>0</v>
      </c>
      <c r="X12" s="118">
        <f t="shared" si="0"/>
        <v>0</v>
      </c>
      <c r="Y12" s="118">
        <f t="shared" si="0"/>
        <v>0</v>
      </c>
      <c r="Z12" s="118">
        <f t="shared" si="0"/>
        <v>0</v>
      </c>
      <c r="AA12" s="118">
        <f>SUM(AA4:AA11)</f>
        <v>41415194.5</v>
      </c>
      <c r="AB12" s="118">
        <f>SUM(AB6:AB11)</f>
        <v>15974340</v>
      </c>
      <c r="AC12" s="118" t="e">
        <f>SUM(AC4:AC11)</f>
        <v>#REF!</v>
      </c>
      <c r="AD12" s="118" t="e">
        <f>SUM(AD4:AV11)</f>
        <v>#REF!</v>
      </c>
      <c r="AE12" s="151">
        <f t="shared" ref="AE12:AV12" si="1">SUM(AE6:AK11)</f>
        <v>0</v>
      </c>
      <c r="AF12" s="151">
        <f t="shared" si="1"/>
        <v>0</v>
      </c>
      <c r="AG12" s="151">
        <f t="shared" si="1"/>
        <v>0</v>
      </c>
      <c r="AH12" s="151">
        <f t="shared" si="1"/>
        <v>0</v>
      </c>
      <c r="AI12" s="151">
        <f t="shared" si="1"/>
        <v>0</v>
      </c>
      <c r="AJ12" s="151">
        <f t="shared" si="1"/>
        <v>0</v>
      </c>
      <c r="AK12" s="151">
        <f t="shared" si="1"/>
        <v>0</v>
      </c>
      <c r="AL12" s="151">
        <f t="shared" si="1"/>
        <v>0</v>
      </c>
      <c r="AM12" s="151">
        <f t="shared" si="1"/>
        <v>0</v>
      </c>
      <c r="AN12" s="151">
        <f t="shared" si="1"/>
        <v>0</v>
      </c>
      <c r="AO12" s="151">
        <f t="shared" si="1"/>
        <v>0</v>
      </c>
      <c r="AP12" s="151">
        <f t="shared" si="1"/>
        <v>0</v>
      </c>
      <c r="AQ12" s="151">
        <f t="shared" si="1"/>
        <v>0</v>
      </c>
      <c r="AR12" s="151">
        <f t="shared" si="1"/>
        <v>0</v>
      </c>
      <c r="AS12" s="151">
        <f t="shared" si="1"/>
        <v>0</v>
      </c>
      <c r="AT12" s="151">
        <f t="shared" si="1"/>
        <v>0</v>
      </c>
      <c r="AU12" s="151">
        <f t="shared" si="1"/>
        <v>0</v>
      </c>
      <c r="AV12" s="151">
        <f t="shared" si="1"/>
        <v>0</v>
      </c>
      <c r="AW12" s="152" t="e">
        <f>SUM(G12:AV12)</f>
        <v>#REF!</v>
      </c>
    </row>
    <row r="13" s="107" customFormat="1" ht="15.5" spans="1:49">
      <c r="A13" s="119"/>
      <c r="B13" s="120"/>
      <c r="C13" s="120"/>
      <c r="D13" s="119"/>
      <c r="E13" s="119"/>
      <c r="F13" s="119"/>
      <c r="G13" s="119"/>
      <c r="H13" s="119"/>
      <c r="I13" s="136"/>
      <c r="J13" s="119"/>
      <c r="K13" s="119"/>
      <c r="L13" s="119"/>
      <c r="M13" s="119"/>
      <c r="N13" s="119"/>
      <c r="O13" s="119"/>
      <c r="P13" s="119"/>
      <c r="Q13" s="140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W13" s="152"/>
    </row>
    <row r="14" ht="15.5" spans="1:30">
      <c r="A14" s="110"/>
      <c r="B14" s="121" t="s">
        <v>229</v>
      </c>
      <c r="C14" s="60"/>
      <c r="D14" s="122">
        <v>318650532</v>
      </c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</row>
    <row r="15" ht="15.5" spans="1:30">
      <c r="A15" s="110"/>
      <c r="B15" s="123" t="s">
        <v>230</v>
      </c>
      <c r="C15" s="124"/>
      <c r="D15" s="125" t="e">
        <f>D14-D12</f>
        <v>#REF!</v>
      </c>
      <c r="E15" s="110"/>
      <c r="F15" s="110"/>
      <c r="G15" s="22"/>
      <c r="H15" s="126"/>
      <c r="I15" s="126"/>
      <c r="J15" s="126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</row>
    <row r="16" ht="15.5" spans="7:10">
      <c r="G16" s="127"/>
      <c r="H16" s="128"/>
      <c r="I16" s="128"/>
      <c r="J16" s="128"/>
    </row>
    <row r="17" ht="15.5" spans="2:10">
      <c r="B17" s="129"/>
      <c r="C17" s="129"/>
      <c r="G17" s="127"/>
      <c r="H17" s="128"/>
      <c r="I17" s="128"/>
      <c r="J17" s="128"/>
    </row>
    <row r="18" ht="15.5" spans="7:10">
      <c r="G18" s="127"/>
      <c r="H18" s="128"/>
      <c r="I18" s="128"/>
      <c r="J18" s="128"/>
    </row>
    <row r="19" ht="15.5" spans="3:10">
      <c r="C19" s="129"/>
      <c r="D19" s="130"/>
      <c r="G19" s="127"/>
      <c r="H19" s="128"/>
      <c r="I19" s="128"/>
      <c r="J19" s="128"/>
    </row>
    <row r="20" ht="16.25" spans="2:10">
      <c r="B20" s="129"/>
      <c r="C20" s="129"/>
      <c r="D20" s="131"/>
      <c r="G20" s="22"/>
      <c r="H20" s="128"/>
      <c r="I20" s="126"/>
      <c r="J20" s="126"/>
    </row>
    <row r="21" spans="4:4">
      <c r="D21" s="132"/>
    </row>
    <row r="22" spans="4:15">
      <c r="D22" s="132"/>
      <c r="O22" s="132"/>
    </row>
    <row r="23" spans="4:5">
      <c r="D23" s="132"/>
      <c r="E23" s="133"/>
    </row>
    <row r="24" ht="15.5" spans="15:17">
      <c r="O24" s="137"/>
      <c r="P24" s="138"/>
      <c r="Q24" s="141"/>
    </row>
    <row r="25" ht="15.5" spans="6:17">
      <c r="F25" s="134"/>
      <c r="O25" s="137"/>
      <c r="P25" s="138"/>
      <c r="Q25" s="141"/>
    </row>
    <row r="26" ht="15.5" spans="4:17">
      <c r="D26" s="133"/>
      <c r="E26" s="135"/>
      <c r="O26" s="137"/>
      <c r="P26" s="139"/>
      <c r="Q26" s="142"/>
    </row>
    <row r="27" ht="15.5" spans="4:17">
      <c r="D27" s="132"/>
      <c r="O27" s="137"/>
      <c r="P27" s="138"/>
      <c r="Q27" s="141"/>
    </row>
    <row r="28" ht="15.5" spans="15:17">
      <c r="O28" s="137"/>
      <c r="P28" s="138"/>
      <c r="Q28" s="143"/>
    </row>
    <row r="31" spans="4:4">
      <c r="D31" s="134"/>
    </row>
  </sheetData>
  <mergeCells count="2">
    <mergeCell ref="A1:AD1"/>
    <mergeCell ref="A12:C12"/>
  </mergeCells>
  <pageMargins left="0.236220472440945" right="0.236220472440945" top="0.748031496062992" bottom="0.748031496062992" header="0.31496062992126" footer="0.31496062992126"/>
  <pageSetup paperSize="9" scale="85" fitToHeight="0" orientation="landscape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tabColor theme="9"/>
    <pageSetUpPr fitToPage="1"/>
  </sheetPr>
  <dimension ref="A1:K18"/>
  <sheetViews>
    <sheetView view="pageBreakPreview" zoomScaleNormal="100" workbookViewId="0">
      <selection activeCell="G15" sqref="G15"/>
    </sheetView>
  </sheetViews>
  <sheetFormatPr defaultColWidth="9.13636363636364" defaultRowHeight="15.5"/>
  <cols>
    <col min="1" max="1" width="3.85454545454545" style="34" customWidth="1"/>
    <col min="2" max="2" width="38" style="34" customWidth="1"/>
    <col min="3" max="3" width="15.7090909090909" style="34" customWidth="1"/>
    <col min="4" max="4" width="9.13636363636364" style="9" customWidth="1"/>
    <col min="5" max="5" width="8.57272727272727" style="34" customWidth="1"/>
    <col min="6" max="6" width="12.7090909090909" style="34" customWidth="1"/>
    <col min="7" max="7" width="13.1363636363636" style="34" customWidth="1"/>
    <col min="8" max="8" width="14.2818181818182" style="34" customWidth="1"/>
    <col min="9" max="10" width="9.13636363636364" style="34"/>
    <col min="11" max="11" width="15" style="34" customWidth="1"/>
    <col min="12" max="12" width="13.8545454545455" style="34" customWidth="1"/>
    <col min="13" max="16384" width="9.13636363636364" style="34"/>
  </cols>
  <sheetData>
    <row r="1" spans="1:7">
      <c r="A1" s="9" t="s">
        <v>231</v>
      </c>
      <c r="B1" s="9"/>
      <c r="C1" s="9"/>
      <c r="E1" s="9"/>
      <c r="F1" s="9"/>
      <c r="G1" s="9"/>
    </row>
    <row r="2" spans="1:7">
      <c r="A2" s="9" t="s">
        <v>651</v>
      </c>
      <c r="B2" s="9"/>
      <c r="C2" s="9"/>
      <c r="E2" s="9"/>
      <c r="F2" s="9"/>
      <c r="G2" s="9"/>
    </row>
    <row r="3" spans="1:7">
      <c r="A3" s="35" t="s">
        <v>269</v>
      </c>
      <c r="B3" s="35"/>
      <c r="C3" s="35"/>
      <c r="D3" s="35"/>
      <c r="E3" s="35"/>
      <c r="F3" s="35"/>
      <c r="G3" s="35"/>
    </row>
    <row r="4" spans="1:7">
      <c r="A4" s="9" t="s">
        <v>303</v>
      </c>
      <c r="B4" s="9"/>
      <c r="C4" s="9"/>
      <c r="E4" s="9"/>
      <c r="F4" s="9"/>
      <c r="G4" s="9"/>
    </row>
    <row r="5" spans="1:6">
      <c r="A5" s="9"/>
      <c r="B5" s="9"/>
      <c r="C5" s="9"/>
      <c r="E5" s="9"/>
      <c r="F5" s="9"/>
    </row>
    <row r="6" spans="1:6">
      <c r="A6" s="9"/>
      <c r="B6" s="9"/>
      <c r="C6" s="9"/>
      <c r="E6" s="9"/>
      <c r="F6" s="9"/>
    </row>
    <row r="7" spans="1:7">
      <c r="A7" s="9" t="s">
        <v>652</v>
      </c>
      <c r="B7" s="9"/>
      <c r="C7" s="9"/>
      <c r="E7" s="9"/>
      <c r="F7" s="9"/>
      <c r="G7" s="9"/>
    </row>
    <row r="8" spans="1:7">
      <c r="A8" s="35" t="s">
        <v>653</v>
      </c>
      <c r="B8" s="35"/>
      <c r="C8" s="35"/>
      <c r="D8" s="35"/>
      <c r="E8" s="35"/>
      <c r="F8" s="35"/>
      <c r="G8" s="35"/>
    </row>
    <row r="9" spans="1:7">
      <c r="A9" s="9" t="s">
        <v>654</v>
      </c>
      <c r="B9" s="9"/>
      <c r="C9" s="9"/>
      <c r="E9" s="9"/>
      <c r="F9" s="9"/>
      <c r="G9" s="9"/>
    </row>
    <row r="10" spans="1:7">
      <c r="A10" s="9"/>
      <c r="B10" s="9"/>
      <c r="C10" s="9"/>
      <c r="E10" s="9"/>
      <c r="F10" s="9"/>
      <c r="G10" s="9"/>
    </row>
    <row r="11" spans="1:8">
      <c r="A11" s="86" t="s">
        <v>655</v>
      </c>
      <c r="B11" s="86"/>
      <c r="D11" s="34"/>
      <c r="E11" s="9"/>
      <c r="H11" s="87"/>
    </row>
    <row r="12" s="85" customFormat="1" ht="31" spans="1:7">
      <c r="A12" s="38" t="s">
        <v>145</v>
      </c>
      <c r="B12" s="38" t="s">
        <v>306</v>
      </c>
      <c r="C12" s="38" t="s">
        <v>656</v>
      </c>
      <c r="D12" s="38" t="s">
        <v>278</v>
      </c>
      <c r="E12" s="38" t="s">
        <v>308</v>
      </c>
      <c r="F12" s="38" t="s">
        <v>657</v>
      </c>
      <c r="G12" s="38" t="s">
        <v>658</v>
      </c>
    </row>
    <row r="13" s="2" customFormat="1" ht="31" spans="1:11">
      <c r="A13" s="101">
        <v>1</v>
      </c>
      <c r="B13" s="105" t="s">
        <v>659</v>
      </c>
      <c r="C13" s="106" t="s">
        <v>660</v>
      </c>
      <c r="D13" s="103">
        <v>105</v>
      </c>
      <c r="E13" s="101" t="s">
        <v>661</v>
      </c>
      <c r="F13" s="104">
        <v>19114.28</v>
      </c>
      <c r="G13" s="91">
        <f t="shared" ref="G13:G14" si="0">D13*F13</f>
        <v>2006999.4</v>
      </c>
      <c r="I13" s="97"/>
      <c r="K13" s="2">
        <v>30120.2</v>
      </c>
    </row>
    <row r="14" s="2" customFormat="1" ht="31" spans="1:11">
      <c r="A14" s="101">
        <v>2</v>
      </c>
      <c r="B14" s="102" t="s">
        <v>662</v>
      </c>
      <c r="C14" s="106" t="s">
        <v>663</v>
      </c>
      <c r="D14" s="103">
        <v>210</v>
      </c>
      <c r="E14" s="101" t="s">
        <v>291</v>
      </c>
      <c r="F14" s="104">
        <v>916.92</v>
      </c>
      <c r="G14" s="91">
        <f t="shared" si="0"/>
        <v>192553.2</v>
      </c>
      <c r="I14" s="97"/>
      <c r="K14" s="2">
        <f>K13/105</f>
        <v>286.859047619048</v>
      </c>
    </row>
    <row r="15" s="2" customFormat="1" spans="1:9">
      <c r="A15" s="95" t="s">
        <v>248</v>
      </c>
      <c r="B15" s="95"/>
      <c r="C15" s="95"/>
      <c r="D15" s="95"/>
      <c r="E15" s="95"/>
      <c r="F15" s="95"/>
      <c r="G15" s="96">
        <f>SUM(G13:G14)</f>
        <v>2199552.6</v>
      </c>
      <c r="I15" s="97"/>
    </row>
    <row r="16" s="2" customFormat="1" spans="1:9">
      <c r="A16" s="98"/>
      <c r="B16" s="98"/>
      <c r="C16" s="98"/>
      <c r="D16" s="98"/>
      <c r="E16" s="98"/>
      <c r="F16" s="99"/>
      <c r="G16" s="97"/>
      <c r="I16" s="97"/>
    </row>
    <row r="17" s="2" customFormat="1" spans="1:9">
      <c r="A17" s="98"/>
      <c r="B17" s="98"/>
      <c r="C17" s="98"/>
      <c r="D17" s="98"/>
      <c r="E17" s="98"/>
      <c r="F17" s="99"/>
      <c r="G17" s="97"/>
      <c r="I17" s="97"/>
    </row>
    <row r="18" spans="7:7">
      <c r="G18" s="100"/>
    </row>
  </sheetData>
  <mergeCells count="9">
    <mergeCell ref="A1:G1"/>
    <mergeCell ref="A2:G2"/>
    <mergeCell ref="A3:G3"/>
    <mergeCell ref="A4:G4"/>
    <mergeCell ref="A7:G7"/>
    <mergeCell ref="A8:G8"/>
    <mergeCell ref="A9:G9"/>
    <mergeCell ref="A11:B11"/>
    <mergeCell ref="A15:F15"/>
  </mergeCells>
  <printOptions horizontalCentered="1"/>
  <pageMargins left="0.905511811023622" right="0.31496062992126" top="0.748031496062992" bottom="0.748031496062992" header="0.31496062992126" footer="0.31496062992126"/>
  <pageSetup paperSize="9" scale="89" fitToHeight="0" orientation="portrait" horizontalDpi="1200" verticalDpi="1200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  <pageSetUpPr fitToPage="1"/>
  </sheetPr>
  <dimension ref="A2:N192"/>
  <sheetViews>
    <sheetView zoomScale="115" zoomScaleNormal="115" workbookViewId="0">
      <selection activeCell="B191" sqref="B191:D191"/>
    </sheetView>
  </sheetViews>
  <sheetFormatPr defaultColWidth="9.13636363636364" defaultRowHeight="14"/>
  <cols>
    <col min="1" max="1" width="3.85454545454545" style="689" customWidth="1"/>
    <col min="2" max="2" width="52" style="690" customWidth="1"/>
    <col min="3" max="3" width="11.1363636363636" style="689" customWidth="1"/>
    <col min="4" max="4" width="15.7090909090909" style="691" customWidth="1"/>
    <col min="5" max="5" width="23" style="691" customWidth="1"/>
    <col min="6" max="6" width="17.8545454545455" style="689" hidden="1" customWidth="1"/>
    <col min="7" max="7" width="17.4272727272727" style="689" hidden="1" customWidth="1"/>
    <col min="8" max="8" width="12.8545454545455" style="689" hidden="1" customWidth="1"/>
    <col min="9" max="10" width="5.70909090909091" style="689" hidden="1" customWidth="1"/>
    <col min="11" max="11" width="5.85454545454545" style="689" hidden="1" customWidth="1"/>
    <col min="12" max="16384" width="9.13636363636364" style="689"/>
  </cols>
  <sheetData>
    <row r="2" spans="1:11">
      <c r="A2" s="692" t="s">
        <v>161</v>
      </c>
      <c r="B2" s="692"/>
      <c r="C2" s="692"/>
      <c r="D2" s="692"/>
      <c r="E2" s="692"/>
      <c r="G2" s="693" t="s">
        <v>41</v>
      </c>
      <c r="H2" s="693"/>
      <c r="I2" s="693"/>
      <c r="J2" s="693"/>
      <c r="K2" s="693"/>
    </row>
    <row r="3" spans="1:11">
      <c r="A3" s="692" t="s">
        <v>145</v>
      </c>
      <c r="B3" s="694" t="s">
        <v>42</v>
      </c>
      <c r="C3" s="695" t="s">
        <v>43</v>
      </c>
      <c r="D3" s="696" t="s">
        <v>146</v>
      </c>
      <c r="E3" s="696" t="s">
        <v>149</v>
      </c>
      <c r="F3" s="697"/>
      <c r="G3" s="693" t="s">
        <v>46</v>
      </c>
      <c r="H3" s="693" t="s">
        <v>47</v>
      </c>
      <c r="I3" s="693" t="s">
        <v>48</v>
      </c>
      <c r="J3" s="693" t="s">
        <v>49</v>
      </c>
      <c r="K3" s="693" t="s">
        <v>50</v>
      </c>
    </row>
    <row r="4" s="688" customFormat="1" spans="1:11">
      <c r="A4" s="698">
        <v>1</v>
      </c>
      <c r="B4" s="699" t="s">
        <v>51</v>
      </c>
      <c r="C4" s="700">
        <v>1</v>
      </c>
      <c r="D4" s="701">
        <v>13820000</v>
      </c>
      <c r="E4" s="701">
        <f>SUM(E5:E7)</f>
        <v>13820000</v>
      </c>
      <c r="F4" s="702"/>
      <c r="G4" s="703"/>
      <c r="H4" s="704"/>
      <c r="I4" s="704"/>
      <c r="J4" s="704"/>
      <c r="K4" s="704"/>
    </row>
    <row r="5" hidden="1" spans="1:11">
      <c r="A5" s="693"/>
      <c r="B5" s="705" t="s">
        <v>52</v>
      </c>
      <c r="C5" s="693">
        <v>104</v>
      </c>
      <c r="D5" s="706">
        <v>70000</v>
      </c>
      <c r="E5" s="706">
        <f>D5*C5</f>
        <v>7280000</v>
      </c>
      <c r="F5" s="707" t="s">
        <v>53</v>
      </c>
      <c r="G5" s="693"/>
      <c r="H5" s="693"/>
      <c r="I5" s="693"/>
      <c r="J5" s="693"/>
      <c r="K5" s="693"/>
    </row>
    <row r="6" hidden="1" spans="1:11">
      <c r="A6" s="693"/>
      <c r="B6" s="705" t="s">
        <v>54</v>
      </c>
      <c r="C6" s="693">
        <v>54</v>
      </c>
      <c r="D6" s="706">
        <v>70000</v>
      </c>
      <c r="E6" s="706">
        <f t="shared" ref="E6:E7" si="0">D6*C6</f>
        <v>3780000</v>
      </c>
      <c r="F6" s="707" t="s">
        <v>53</v>
      </c>
      <c r="G6" s="693"/>
      <c r="H6" s="693"/>
      <c r="I6" s="693"/>
      <c r="J6" s="693"/>
      <c r="K6" s="693"/>
    </row>
    <row r="7" hidden="1" spans="1:11">
      <c r="A7" s="693"/>
      <c r="B7" s="705" t="s">
        <v>55</v>
      </c>
      <c r="C7" s="693">
        <v>46</v>
      </c>
      <c r="D7" s="706">
        <v>60000</v>
      </c>
      <c r="E7" s="706">
        <f t="shared" si="0"/>
        <v>2760000</v>
      </c>
      <c r="F7" s="707" t="s">
        <v>53</v>
      </c>
      <c r="G7" s="693"/>
      <c r="H7" s="693"/>
      <c r="I7" s="693"/>
      <c r="J7" s="693"/>
      <c r="K7" s="716"/>
    </row>
    <row r="8" s="688" customFormat="1" spans="1:11">
      <c r="A8" s="698">
        <v>2</v>
      </c>
      <c r="B8" s="699" t="s">
        <v>57</v>
      </c>
      <c r="C8" s="700">
        <v>1</v>
      </c>
      <c r="D8" s="708">
        <v>490000</v>
      </c>
      <c r="E8" s="708">
        <f>SUM(E9:E11)</f>
        <v>490000</v>
      </c>
      <c r="F8" s="709"/>
      <c r="G8" s="703"/>
      <c r="H8" s="703"/>
      <c r="I8" s="703"/>
      <c r="J8" s="704"/>
      <c r="K8" s="703"/>
    </row>
    <row r="9" hidden="1" spans="1:11">
      <c r="A9" s="693"/>
      <c r="B9" s="705" t="s">
        <v>58</v>
      </c>
      <c r="C9" s="693">
        <v>60</v>
      </c>
      <c r="D9" s="706">
        <v>2000</v>
      </c>
      <c r="E9" s="706">
        <f>D9*C9</f>
        <v>120000</v>
      </c>
      <c r="F9" s="710"/>
      <c r="G9" s="693"/>
      <c r="H9" s="693"/>
      <c r="I9" s="693"/>
      <c r="J9" s="693"/>
      <c r="K9" s="693"/>
    </row>
    <row r="10" hidden="1" spans="1:11">
      <c r="A10" s="693"/>
      <c r="B10" s="705" t="s">
        <v>59</v>
      </c>
      <c r="C10" s="693">
        <v>152</v>
      </c>
      <c r="D10" s="706">
        <v>1250</v>
      </c>
      <c r="E10" s="706">
        <f t="shared" ref="E10:E92" si="1">D10*C10</f>
        <v>190000</v>
      </c>
      <c r="F10" s="710"/>
      <c r="G10" s="693"/>
      <c r="H10" s="693"/>
      <c r="I10" s="693"/>
      <c r="J10" s="693"/>
      <c r="K10" s="693"/>
    </row>
    <row r="11" hidden="1" spans="1:11">
      <c r="A11" s="693"/>
      <c r="B11" s="705" t="s">
        <v>60</v>
      </c>
      <c r="C11" s="693">
        <v>15</v>
      </c>
      <c r="D11" s="706">
        <v>12000</v>
      </c>
      <c r="E11" s="706">
        <f t="shared" si="1"/>
        <v>180000</v>
      </c>
      <c r="F11" s="710"/>
      <c r="G11" s="693"/>
      <c r="H11" s="693"/>
      <c r="I11" s="693"/>
      <c r="J11" s="693"/>
      <c r="K11" s="693"/>
    </row>
    <row r="12" spans="1:11">
      <c r="A12" s="698">
        <v>3</v>
      </c>
      <c r="B12" s="699" t="s">
        <v>61</v>
      </c>
      <c r="C12" s="700">
        <v>1</v>
      </c>
      <c r="D12" s="708">
        <v>34191393.9968</v>
      </c>
      <c r="E12" s="708">
        <f>SUM(E13:E85)</f>
        <v>34191393.9968</v>
      </c>
      <c r="G12" s="711"/>
      <c r="H12" s="711"/>
      <c r="I12" s="711"/>
      <c r="J12" s="711"/>
      <c r="K12" s="711"/>
    </row>
    <row r="13" ht="15.5" hidden="1" spans="1:11">
      <c r="A13" s="693"/>
      <c r="B13" s="712" t="s">
        <v>62</v>
      </c>
      <c r="C13" s="713">
        <v>200</v>
      </c>
      <c r="D13" s="714"/>
      <c r="E13" s="715">
        <v>79697.92</v>
      </c>
      <c r="F13" s="707" t="s">
        <v>53</v>
      </c>
      <c r="G13" s="711"/>
      <c r="H13" s="711"/>
      <c r="I13" s="711"/>
      <c r="J13" s="711"/>
      <c r="K13" s="711"/>
    </row>
    <row r="14" ht="15.5" hidden="1" spans="1:11">
      <c r="A14" s="693"/>
      <c r="B14" s="712" t="s">
        <v>63</v>
      </c>
      <c r="C14" s="713">
        <v>200</v>
      </c>
      <c r="D14" s="714"/>
      <c r="E14" s="715">
        <v>79697.92</v>
      </c>
      <c r="F14" s="707"/>
      <c r="G14" s="711"/>
      <c r="H14" s="711"/>
      <c r="I14" s="711"/>
      <c r="J14" s="711"/>
      <c r="K14" s="711"/>
    </row>
    <row r="15" ht="15.5" hidden="1" spans="1:11">
      <c r="A15" s="693"/>
      <c r="B15" s="712" t="s">
        <v>64</v>
      </c>
      <c r="C15" s="713">
        <v>200</v>
      </c>
      <c r="D15" s="714"/>
      <c r="E15" s="715">
        <v>290501.12</v>
      </c>
      <c r="F15" s="707"/>
      <c r="G15" s="711"/>
      <c r="H15" s="711"/>
      <c r="I15" s="711"/>
      <c r="J15" s="711"/>
      <c r="K15" s="711"/>
    </row>
    <row r="16" ht="15.5" hidden="1" spans="1:11">
      <c r="A16" s="693"/>
      <c r="B16" s="712" t="s">
        <v>65</v>
      </c>
      <c r="C16" s="713">
        <v>200</v>
      </c>
      <c r="D16" s="714"/>
      <c r="E16" s="715">
        <v>113272.32</v>
      </c>
      <c r="F16" s="707"/>
      <c r="G16" s="711"/>
      <c r="H16" s="711"/>
      <c r="I16" s="711"/>
      <c r="J16" s="711"/>
      <c r="K16" s="711"/>
    </row>
    <row r="17" ht="15.5" hidden="1" spans="1:11">
      <c r="A17" s="693"/>
      <c r="B17" s="712" t="s">
        <v>66</v>
      </c>
      <c r="C17" s="713">
        <v>200</v>
      </c>
      <c r="D17" s="714"/>
      <c r="E17" s="715">
        <v>55040</v>
      </c>
      <c r="F17" s="707"/>
      <c r="G17" s="711"/>
      <c r="H17" s="711"/>
      <c r="I17" s="711"/>
      <c r="J17" s="711"/>
      <c r="K17" s="711"/>
    </row>
    <row r="18" ht="15.5" hidden="1" spans="1:11">
      <c r="A18" s="693"/>
      <c r="B18" s="712" t="s">
        <v>67</v>
      </c>
      <c r="C18" s="713">
        <v>200</v>
      </c>
      <c r="D18" s="714"/>
      <c r="E18" s="715">
        <v>78707.2</v>
      </c>
      <c r="F18" s="707"/>
      <c r="G18" s="711"/>
      <c r="H18" s="711"/>
      <c r="I18" s="711"/>
      <c r="J18" s="711"/>
      <c r="K18" s="711"/>
    </row>
    <row r="19" ht="15.5" hidden="1" spans="1:11">
      <c r="A19" s="693"/>
      <c r="B19" s="712" t="s">
        <v>68</v>
      </c>
      <c r="C19" s="713">
        <v>200</v>
      </c>
      <c r="D19" s="714"/>
      <c r="E19" s="715">
        <v>55040</v>
      </c>
      <c r="F19" s="707"/>
      <c r="G19" s="711"/>
      <c r="H19" s="711"/>
      <c r="I19" s="711"/>
      <c r="J19" s="711"/>
      <c r="K19" s="711"/>
    </row>
    <row r="20" ht="15.5" hidden="1" spans="1:11">
      <c r="A20" s="693"/>
      <c r="B20" s="712" t="s">
        <v>69</v>
      </c>
      <c r="C20" s="713">
        <v>200</v>
      </c>
      <c r="D20" s="714"/>
      <c r="E20" s="715">
        <v>238983.68</v>
      </c>
      <c r="F20" s="707"/>
      <c r="G20" s="711"/>
      <c r="H20" s="711"/>
      <c r="I20" s="711"/>
      <c r="J20" s="711"/>
      <c r="K20" s="711"/>
    </row>
    <row r="21" ht="15.5" hidden="1" spans="1:11">
      <c r="A21" s="693"/>
      <c r="B21" s="712" t="s">
        <v>70</v>
      </c>
      <c r="C21" s="713">
        <v>200</v>
      </c>
      <c r="D21" s="714"/>
      <c r="E21" s="715">
        <v>55040</v>
      </c>
      <c r="F21" s="707"/>
      <c r="G21" s="711"/>
      <c r="H21" s="711"/>
      <c r="I21" s="711"/>
      <c r="J21" s="711"/>
      <c r="K21" s="711"/>
    </row>
    <row r="22" ht="31" hidden="1" spans="1:11">
      <c r="A22" s="693"/>
      <c r="B22" s="712" t="s">
        <v>71</v>
      </c>
      <c r="C22" s="713">
        <v>200</v>
      </c>
      <c r="D22" s="714"/>
      <c r="E22" s="715">
        <v>86412.8</v>
      </c>
      <c r="F22" s="707"/>
      <c r="G22" s="711"/>
      <c r="H22" s="711"/>
      <c r="I22" s="711"/>
      <c r="J22" s="711"/>
      <c r="K22" s="711"/>
    </row>
    <row r="23" ht="15.5" hidden="1" spans="1:11">
      <c r="A23" s="693"/>
      <c r="B23" s="712" t="s">
        <v>72</v>
      </c>
      <c r="C23" s="713">
        <v>200</v>
      </c>
      <c r="D23" s="714"/>
      <c r="E23" s="715">
        <v>86412.8</v>
      </c>
      <c r="F23" s="707"/>
      <c r="G23" s="711"/>
      <c r="H23" s="711"/>
      <c r="I23" s="711"/>
      <c r="J23" s="711"/>
      <c r="K23" s="711"/>
    </row>
    <row r="24" ht="15.5" hidden="1" spans="1:11">
      <c r="A24" s="693"/>
      <c r="B24" s="712" t="s">
        <v>73</v>
      </c>
      <c r="C24" s="713">
        <v>200</v>
      </c>
      <c r="D24" s="714"/>
      <c r="E24" s="715">
        <v>86412.8</v>
      </c>
      <c r="F24" s="707"/>
      <c r="G24" s="711"/>
      <c r="H24" s="711"/>
      <c r="I24" s="711"/>
      <c r="J24" s="711"/>
      <c r="K24" s="711"/>
    </row>
    <row r="25" ht="15.5" hidden="1" spans="1:11">
      <c r="A25" s="693"/>
      <c r="B25" s="712" t="s">
        <v>74</v>
      </c>
      <c r="C25" s="713">
        <v>200</v>
      </c>
      <c r="D25" s="714"/>
      <c r="E25" s="715">
        <v>103365.12</v>
      </c>
      <c r="F25" s="707"/>
      <c r="G25" s="711"/>
      <c r="H25" s="711"/>
      <c r="I25" s="711"/>
      <c r="J25" s="711"/>
      <c r="K25" s="711"/>
    </row>
    <row r="26" ht="15.5" hidden="1" spans="1:11">
      <c r="A26" s="693"/>
      <c r="B26" s="712" t="s">
        <v>75</v>
      </c>
      <c r="C26" s="713">
        <v>200</v>
      </c>
      <c r="D26" s="714"/>
      <c r="E26" s="715">
        <v>55040</v>
      </c>
      <c r="F26" s="707"/>
      <c r="G26" s="711"/>
      <c r="H26" s="711"/>
      <c r="I26" s="711"/>
      <c r="J26" s="711"/>
      <c r="K26" s="711"/>
    </row>
    <row r="27" ht="15.5" hidden="1" spans="1:11">
      <c r="A27" s="693"/>
      <c r="B27" s="712" t="s">
        <v>76</v>
      </c>
      <c r="C27" s="713">
        <v>200</v>
      </c>
      <c r="D27" s="714"/>
      <c r="E27" s="715">
        <v>113162.24</v>
      </c>
      <c r="F27" s="707"/>
      <c r="G27" s="711"/>
      <c r="H27" s="711"/>
      <c r="I27" s="711"/>
      <c r="J27" s="711"/>
      <c r="K27" s="711"/>
    </row>
    <row r="28" ht="15.5" hidden="1" spans="1:11">
      <c r="A28" s="693"/>
      <c r="B28" s="712" t="s">
        <v>77</v>
      </c>
      <c r="C28" s="713">
        <v>200</v>
      </c>
      <c r="D28" s="714"/>
      <c r="E28" s="715">
        <v>78707.2</v>
      </c>
      <c r="F28" s="707"/>
      <c r="G28" s="711"/>
      <c r="H28" s="711"/>
      <c r="I28" s="711"/>
      <c r="J28" s="711"/>
      <c r="K28" s="711"/>
    </row>
    <row r="29" ht="15.5" hidden="1" spans="1:11">
      <c r="A29" s="693"/>
      <c r="B29" s="712" t="s">
        <v>78</v>
      </c>
      <c r="C29" s="713">
        <v>400</v>
      </c>
      <c r="D29" s="714"/>
      <c r="E29" s="715">
        <v>198144</v>
      </c>
      <c r="F29" s="707"/>
      <c r="G29" s="711"/>
      <c r="H29" s="711"/>
      <c r="I29" s="711"/>
      <c r="J29" s="711"/>
      <c r="K29" s="711"/>
    </row>
    <row r="30" ht="15.5" hidden="1" spans="1:11">
      <c r="A30" s="693"/>
      <c r="B30" s="712" t="s">
        <v>79</v>
      </c>
      <c r="C30" s="713">
        <v>200</v>
      </c>
      <c r="D30" s="714"/>
      <c r="E30" s="715">
        <v>55040</v>
      </c>
      <c r="F30" s="707"/>
      <c r="G30" s="711"/>
      <c r="H30" s="711"/>
      <c r="I30" s="711"/>
      <c r="J30" s="711"/>
      <c r="K30" s="711"/>
    </row>
    <row r="31" ht="31" hidden="1" spans="1:11">
      <c r="A31" s="693"/>
      <c r="B31" s="712" t="s">
        <v>80</v>
      </c>
      <c r="C31" s="713">
        <v>200</v>
      </c>
      <c r="D31" s="714"/>
      <c r="E31" s="715">
        <v>435916.8</v>
      </c>
      <c r="F31" s="707"/>
      <c r="G31" s="711"/>
      <c r="H31" s="711"/>
      <c r="I31" s="711"/>
      <c r="J31" s="711"/>
      <c r="K31" s="711"/>
    </row>
    <row r="32" ht="15.5" hidden="1" spans="1:11">
      <c r="A32" s="693"/>
      <c r="B32" s="712" t="s">
        <v>81</v>
      </c>
      <c r="C32" s="713">
        <v>200</v>
      </c>
      <c r="D32" s="714"/>
      <c r="E32" s="715">
        <v>884052.48</v>
      </c>
      <c r="F32" s="707"/>
      <c r="G32" s="711"/>
      <c r="H32" s="711"/>
      <c r="I32" s="711"/>
      <c r="J32" s="711"/>
      <c r="K32" s="711"/>
    </row>
    <row r="33" ht="15.5" hidden="1" spans="1:11">
      <c r="A33" s="693"/>
      <c r="B33" s="712" t="s">
        <v>82</v>
      </c>
      <c r="C33" s="713">
        <v>200</v>
      </c>
      <c r="D33" s="714"/>
      <c r="E33" s="715">
        <v>169523.2</v>
      </c>
      <c r="F33" s="707"/>
      <c r="G33" s="711"/>
      <c r="H33" s="711"/>
      <c r="I33" s="711"/>
      <c r="J33" s="711"/>
      <c r="K33" s="711"/>
    </row>
    <row r="34" ht="15.5" hidden="1" spans="1:11">
      <c r="A34" s="693"/>
      <c r="B34" s="712" t="s">
        <v>83</v>
      </c>
      <c r="C34" s="713">
        <v>200</v>
      </c>
      <c r="D34" s="714"/>
      <c r="E34" s="715">
        <v>169523.2</v>
      </c>
      <c r="F34" s="707"/>
      <c r="G34" s="711"/>
      <c r="H34" s="711"/>
      <c r="I34" s="711"/>
      <c r="J34" s="711"/>
      <c r="K34" s="711"/>
    </row>
    <row r="35" ht="15.5" hidden="1" spans="1:11">
      <c r="A35" s="693"/>
      <c r="B35" s="712" t="s">
        <v>84</v>
      </c>
      <c r="C35" s="713">
        <v>200</v>
      </c>
      <c r="D35" s="714"/>
      <c r="E35" s="715">
        <v>86412.8</v>
      </c>
      <c r="F35" s="707"/>
      <c r="G35" s="711"/>
      <c r="H35" s="711"/>
      <c r="I35" s="711"/>
      <c r="J35" s="711"/>
      <c r="K35" s="711"/>
    </row>
    <row r="36" ht="15.5" hidden="1" spans="1:11">
      <c r="A36" s="693"/>
      <c r="B36" s="712" t="s">
        <v>85</v>
      </c>
      <c r="C36" s="713">
        <v>200</v>
      </c>
      <c r="D36" s="714"/>
      <c r="E36" s="715">
        <v>178109.44</v>
      </c>
      <c r="F36" s="707"/>
      <c r="G36" s="711"/>
      <c r="H36" s="711"/>
      <c r="I36" s="711"/>
      <c r="J36" s="711"/>
      <c r="K36" s="711"/>
    </row>
    <row r="37" ht="15.5" hidden="1" spans="1:11">
      <c r="A37" s="693"/>
      <c r="B37" s="712" t="s">
        <v>86</v>
      </c>
      <c r="C37" s="713">
        <v>200</v>
      </c>
      <c r="D37" s="714"/>
      <c r="E37" s="715">
        <v>78707.2</v>
      </c>
      <c r="F37" s="707"/>
      <c r="G37" s="711"/>
      <c r="H37" s="711"/>
      <c r="I37" s="711"/>
      <c r="J37" s="711"/>
      <c r="K37" s="711"/>
    </row>
    <row r="38" ht="15.5" hidden="1" spans="1:11">
      <c r="A38" s="693"/>
      <c r="B38" s="712" t="s">
        <v>87</v>
      </c>
      <c r="C38" s="713">
        <v>200</v>
      </c>
      <c r="D38" s="714"/>
      <c r="E38" s="715">
        <v>95219.2</v>
      </c>
      <c r="F38" s="707"/>
      <c r="G38" s="711"/>
      <c r="H38" s="711"/>
      <c r="I38" s="711"/>
      <c r="J38" s="711"/>
      <c r="K38" s="711"/>
    </row>
    <row r="39" ht="15.5" hidden="1" spans="1:11">
      <c r="A39" s="693"/>
      <c r="B39" s="712" t="s">
        <v>88</v>
      </c>
      <c r="C39" s="713">
        <v>200</v>
      </c>
      <c r="D39" s="714"/>
      <c r="E39" s="715">
        <v>630318.08</v>
      </c>
      <c r="F39" s="707"/>
      <c r="G39" s="711"/>
      <c r="H39" s="711"/>
      <c r="I39" s="711"/>
      <c r="J39" s="711"/>
      <c r="K39" s="711"/>
    </row>
    <row r="40" ht="15.5" hidden="1" spans="1:11">
      <c r="A40" s="693"/>
      <c r="B40" s="712" t="s">
        <v>89</v>
      </c>
      <c r="C40" s="713">
        <v>200</v>
      </c>
      <c r="D40" s="714"/>
      <c r="E40" s="715">
        <v>250542.08</v>
      </c>
      <c r="F40" s="707"/>
      <c r="G40" s="711"/>
      <c r="H40" s="711"/>
      <c r="I40" s="711"/>
      <c r="J40" s="711"/>
      <c r="K40" s="711"/>
    </row>
    <row r="41" ht="15.5" hidden="1" spans="1:11">
      <c r="A41" s="693"/>
      <c r="B41" s="712" t="s">
        <v>90</v>
      </c>
      <c r="C41" s="713">
        <v>200</v>
      </c>
      <c r="D41" s="714"/>
      <c r="E41" s="715">
        <v>169523.2</v>
      </c>
      <c r="F41" s="707"/>
      <c r="G41" s="711"/>
      <c r="H41" s="711"/>
      <c r="I41" s="711"/>
      <c r="J41" s="711"/>
      <c r="K41" s="711"/>
    </row>
    <row r="42" ht="15.5" hidden="1" spans="1:11">
      <c r="A42" s="693"/>
      <c r="B42" s="712" t="s">
        <v>91</v>
      </c>
      <c r="C42" s="713">
        <v>200</v>
      </c>
      <c r="D42" s="714"/>
      <c r="E42" s="715">
        <v>124940.8</v>
      </c>
      <c r="F42" s="707"/>
      <c r="G42" s="711"/>
      <c r="H42" s="711"/>
      <c r="I42" s="711"/>
      <c r="J42" s="711"/>
      <c r="K42" s="711"/>
    </row>
    <row r="43" ht="15.5" hidden="1" spans="1:11">
      <c r="A43" s="693"/>
      <c r="B43" s="712" t="s">
        <v>92</v>
      </c>
      <c r="C43" s="713">
        <v>200</v>
      </c>
      <c r="D43" s="714"/>
      <c r="E43" s="715">
        <v>169523.2</v>
      </c>
      <c r="F43" s="707"/>
      <c r="G43" s="711"/>
      <c r="H43" s="711"/>
      <c r="I43" s="711"/>
      <c r="J43" s="711"/>
      <c r="K43" s="711"/>
    </row>
    <row r="44" ht="15.5" hidden="1" spans="1:11">
      <c r="A44" s="693"/>
      <c r="B44" s="712" t="s">
        <v>93</v>
      </c>
      <c r="C44" s="713">
        <v>200</v>
      </c>
      <c r="D44" s="714"/>
      <c r="E44" s="715">
        <v>169523.2</v>
      </c>
      <c r="F44" s="707"/>
      <c r="G44" s="711"/>
      <c r="H44" s="711"/>
      <c r="I44" s="711"/>
      <c r="J44" s="711"/>
      <c r="K44" s="711"/>
    </row>
    <row r="45" ht="15.5" hidden="1" spans="1:11">
      <c r="A45" s="693"/>
      <c r="B45" s="712" t="s">
        <v>94</v>
      </c>
      <c r="C45" s="713">
        <v>200</v>
      </c>
      <c r="D45" s="714"/>
      <c r="E45" s="715">
        <v>55040</v>
      </c>
      <c r="F45" s="707"/>
      <c r="G45" s="711"/>
      <c r="H45" s="711"/>
      <c r="I45" s="711"/>
      <c r="J45" s="711"/>
      <c r="K45" s="711"/>
    </row>
    <row r="46" ht="15.5" hidden="1" spans="1:11">
      <c r="A46" s="693"/>
      <c r="B46" s="712" t="s">
        <v>95</v>
      </c>
      <c r="C46" s="713">
        <v>200</v>
      </c>
      <c r="D46" s="714"/>
      <c r="E46" s="715">
        <v>420285.44</v>
      </c>
      <c r="F46" s="707"/>
      <c r="G46" s="711"/>
      <c r="H46" s="711"/>
      <c r="I46" s="711"/>
      <c r="J46" s="711"/>
      <c r="K46" s="711"/>
    </row>
    <row r="47" ht="15.5" hidden="1" spans="1:11">
      <c r="A47" s="693"/>
      <c r="B47" s="712" t="s">
        <v>96</v>
      </c>
      <c r="C47" s="713">
        <v>200</v>
      </c>
      <c r="D47" s="714"/>
      <c r="E47" s="715">
        <v>95219.2</v>
      </c>
      <c r="F47" s="707"/>
      <c r="G47" s="711"/>
      <c r="H47" s="711"/>
      <c r="I47" s="711"/>
      <c r="J47" s="711"/>
      <c r="K47" s="711"/>
    </row>
    <row r="48" ht="15.5" hidden="1" spans="1:11">
      <c r="A48" s="693"/>
      <c r="B48" s="712" t="s">
        <v>97</v>
      </c>
      <c r="C48" s="713">
        <v>200</v>
      </c>
      <c r="D48" s="714"/>
      <c r="E48" s="715">
        <v>878988.8</v>
      </c>
      <c r="F48" s="707"/>
      <c r="G48" s="711"/>
      <c r="H48" s="711"/>
      <c r="I48" s="711"/>
      <c r="J48" s="711"/>
      <c r="K48" s="711"/>
    </row>
    <row r="49" ht="15.5" hidden="1" spans="1:11">
      <c r="A49" s="693"/>
      <c r="B49" s="712" t="s">
        <v>98</v>
      </c>
      <c r="C49" s="713">
        <v>200</v>
      </c>
      <c r="D49" s="714"/>
      <c r="E49" s="715">
        <v>78707.2</v>
      </c>
      <c r="F49" s="707"/>
      <c r="G49" s="711"/>
      <c r="H49" s="711"/>
      <c r="I49" s="711"/>
      <c r="J49" s="711"/>
      <c r="K49" s="711"/>
    </row>
    <row r="50" ht="15.5" hidden="1" spans="1:11">
      <c r="A50" s="693"/>
      <c r="B50" s="712" t="s">
        <v>99</v>
      </c>
      <c r="C50" s="713">
        <v>200</v>
      </c>
      <c r="D50" s="714"/>
      <c r="E50" s="715">
        <v>112281.6</v>
      </c>
      <c r="F50" s="707"/>
      <c r="G50" s="711"/>
      <c r="H50" s="711"/>
      <c r="I50" s="711"/>
      <c r="J50" s="711"/>
      <c r="K50" s="711"/>
    </row>
    <row r="51" ht="15.5" hidden="1" spans="1:11">
      <c r="A51" s="693"/>
      <c r="B51" s="712" t="s">
        <v>100</v>
      </c>
      <c r="C51" s="713">
        <v>200</v>
      </c>
      <c r="D51" s="714"/>
      <c r="E51" s="715">
        <v>2558479.36</v>
      </c>
      <c r="F51" s="707"/>
      <c r="G51" s="711"/>
      <c r="H51" s="711"/>
      <c r="I51" s="711"/>
      <c r="J51" s="711"/>
      <c r="K51" s="711"/>
    </row>
    <row r="52" ht="15.5" hidden="1" spans="1:11">
      <c r="A52" s="693"/>
      <c r="B52" s="712" t="s">
        <v>101</v>
      </c>
      <c r="C52" s="713">
        <v>600</v>
      </c>
      <c r="D52" s="714"/>
      <c r="E52" s="715">
        <v>242726.4</v>
      </c>
      <c r="F52" s="707"/>
      <c r="G52" s="711"/>
      <c r="H52" s="711"/>
      <c r="I52" s="711"/>
      <c r="J52" s="711"/>
      <c r="K52" s="711"/>
    </row>
    <row r="53" ht="15.5" hidden="1" spans="1:11">
      <c r="A53" s="693"/>
      <c r="B53" s="712" t="s">
        <v>102</v>
      </c>
      <c r="C53" s="713">
        <v>200</v>
      </c>
      <c r="D53" s="714"/>
      <c r="E53" s="715">
        <v>242836.48</v>
      </c>
      <c r="F53" s="707"/>
      <c r="G53" s="711"/>
      <c r="H53" s="711"/>
      <c r="I53" s="711"/>
      <c r="J53" s="711"/>
      <c r="K53" s="711"/>
    </row>
    <row r="54" ht="31" hidden="1" spans="1:11">
      <c r="A54" s="693"/>
      <c r="B54" s="712" t="s">
        <v>103</v>
      </c>
      <c r="C54" s="713">
        <v>100</v>
      </c>
      <c r="D54" s="714"/>
      <c r="E54" s="715">
        <v>2521822.72</v>
      </c>
      <c r="F54" s="707"/>
      <c r="G54" s="711"/>
      <c r="H54" s="711"/>
      <c r="I54" s="711"/>
      <c r="J54" s="711"/>
      <c r="K54" s="711"/>
    </row>
    <row r="55" ht="15.5" hidden="1" spans="1:11">
      <c r="A55" s="693"/>
      <c r="B55" s="712" t="s">
        <v>104</v>
      </c>
      <c r="C55" s="713">
        <v>100</v>
      </c>
      <c r="D55" s="714"/>
      <c r="E55" s="715">
        <v>472353.28</v>
      </c>
      <c r="F55" s="707"/>
      <c r="G55" s="711"/>
      <c r="H55" s="711"/>
      <c r="I55" s="711"/>
      <c r="J55" s="711"/>
      <c r="K55" s="711"/>
    </row>
    <row r="56" ht="15.5" hidden="1" spans="1:11">
      <c r="A56" s="693"/>
      <c r="B56" s="712" t="s">
        <v>105</v>
      </c>
      <c r="C56" s="713">
        <v>200</v>
      </c>
      <c r="D56" s="714"/>
      <c r="E56" s="715">
        <v>110080</v>
      </c>
      <c r="F56" s="707"/>
      <c r="G56" s="711"/>
      <c r="H56" s="711"/>
      <c r="I56" s="711"/>
      <c r="J56" s="711"/>
      <c r="K56" s="711"/>
    </row>
    <row r="57" ht="15.5" hidden="1" spans="1:11">
      <c r="A57" s="693"/>
      <c r="B57" s="712" t="s">
        <v>106</v>
      </c>
      <c r="C57" s="713">
        <v>200</v>
      </c>
      <c r="D57" s="714"/>
      <c r="E57" s="715">
        <v>112061.44</v>
      </c>
      <c r="F57" s="707"/>
      <c r="G57" s="711"/>
      <c r="H57" s="711"/>
      <c r="I57" s="711"/>
      <c r="J57" s="711"/>
      <c r="K57" s="711"/>
    </row>
    <row r="58" ht="15.5" hidden="1" spans="1:11">
      <c r="A58" s="693"/>
      <c r="B58" s="712" t="s">
        <v>107</v>
      </c>
      <c r="C58" s="713">
        <v>200</v>
      </c>
      <c r="D58" s="714"/>
      <c r="E58" s="715">
        <v>358090.24</v>
      </c>
      <c r="F58" s="707"/>
      <c r="G58" s="711"/>
      <c r="H58" s="711"/>
      <c r="I58" s="711"/>
      <c r="J58" s="711"/>
      <c r="K58" s="711"/>
    </row>
    <row r="59" ht="15.5" hidden="1" spans="1:11">
      <c r="A59" s="693"/>
      <c r="B59" s="712" t="s">
        <v>108</v>
      </c>
      <c r="C59" s="713">
        <v>200</v>
      </c>
      <c r="D59" s="714"/>
      <c r="E59" s="715">
        <v>55040</v>
      </c>
      <c r="F59" s="707"/>
      <c r="G59" s="711"/>
      <c r="H59" s="711"/>
      <c r="I59" s="711"/>
      <c r="J59" s="711"/>
      <c r="K59" s="711"/>
    </row>
    <row r="60" ht="15.5" hidden="1" spans="1:11">
      <c r="A60" s="693"/>
      <c r="B60" s="712" t="s">
        <v>109</v>
      </c>
      <c r="C60" s="713">
        <v>200</v>
      </c>
      <c r="D60" s="714"/>
      <c r="E60" s="715">
        <v>154772.48</v>
      </c>
      <c r="F60" s="707"/>
      <c r="G60" s="711"/>
      <c r="H60" s="711"/>
      <c r="I60" s="711"/>
      <c r="J60" s="711"/>
      <c r="K60" s="711"/>
    </row>
    <row r="61" ht="15.5" hidden="1" spans="1:11">
      <c r="A61" s="693"/>
      <c r="B61" s="712" t="s">
        <v>110</v>
      </c>
      <c r="C61" s="713">
        <v>200</v>
      </c>
      <c r="D61" s="714"/>
      <c r="E61" s="715">
        <v>102924.8</v>
      </c>
      <c r="F61" s="707"/>
      <c r="G61" s="711"/>
      <c r="H61" s="711"/>
      <c r="I61" s="711"/>
      <c r="J61" s="711"/>
      <c r="K61" s="711"/>
    </row>
    <row r="62" ht="15.5" hidden="1" spans="1:11">
      <c r="A62" s="693"/>
      <c r="B62" s="712" t="s">
        <v>111</v>
      </c>
      <c r="C62" s="713">
        <v>200</v>
      </c>
      <c r="D62" s="714"/>
      <c r="E62" s="715">
        <v>55040</v>
      </c>
      <c r="F62" s="707"/>
      <c r="G62" s="711"/>
      <c r="H62" s="711"/>
      <c r="I62" s="711"/>
      <c r="J62" s="711"/>
      <c r="K62" s="711"/>
    </row>
    <row r="63" ht="15.5" hidden="1" spans="1:11">
      <c r="A63" s="693"/>
      <c r="B63" s="712" t="s">
        <v>112</v>
      </c>
      <c r="C63" s="713">
        <v>200</v>
      </c>
      <c r="D63" s="714"/>
      <c r="E63" s="715">
        <v>115473.92</v>
      </c>
      <c r="F63" s="707"/>
      <c r="G63" s="711"/>
      <c r="H63" s="711"/>
      <c r="I63" s="711"/>
      <c r="J63" s="711"/>
      <c r="K63" s="711"/>
    </row>
    <row r="64" ht="15.5" hidden="1" spans="1:11">
      <c r="A64" s="693"/>
      <c r="B64" s="712" t="s">
        <v>113</v>
      </c>
      <c r="C64" s="713">
        <v>200</v>
      </c>
      <c r="D64" s="714"/>
      <c r="E64" s="715">
        <v>55040</v>
      </c>
      <c r="F64" s="707"/>
      <c r="G64" s="711"/>
      <c r="H64" s="711"/>
      <c r="I64" s="711"/>
      <c r="J64" s="711"/>
      <c r="K64" s="711"/>
    </row>
    <row r="65" ht="15.5" hidden="1" spans="1:11">
      <c r="A65" s="693"/>
      <c r="B65" s="712" t="s">
        <v>114</v>
      </c>
      <c r="C65" s="713">
        <v>200</v>
      </c>
      <c r="D65" s="714"/>
      <c r="E65" s="715">
        <v>55040</v>
      </c>
      <c r="F65" s="707"/>
      <c r="G65" s="711"/>
      <c r="H65" s="711"/>
      <c r="I65" s="711"/>
      <c r="J65" s="711"/>
      <c r="K65" s="711"/>
    </row>
    <row r="66" ht="15.5" hidden="1" spans="1:11">
      <c r="A66" s="693"/>
      <c r="B66" s="712" t="s">
        <v>115</v>
      </c>
      <c r="C66" s="713">
        <v>200</v>
      </c>
      <c r="D66" s="714"/>
      <c r="E66" s="715">
        <v>55040</v>
      </c>
      <c r="F66" s="707"/>
      <c r="G66" s="711"/>
      <c r="H66" s="711"/>
      <c r="I66" s="711"/>
      <c r="J66" s="711"/>
      <c r="K66" s="711"/>
    </row>
    <row r="67" ht="15.5" hidden="1" spans="1:11">
      <c r="A67" s="693"/>
      <c r="B67" s="712" t="s">
        <v>116</v>
      </c>
      <c r="C67" s="713">
        <v>200</v>
      </c>
      <c r="D67" s="714"/>
      <c r="E67" s="715">
        <v>102814.72</v>
      </c>
      <c r="F67" s="707"/>
      <c r="G67" s="711"/>
      <c r="H67" s="711"/>
      <c r="I67" s="711"/>
      <c r="J67" s="711"/>
      <c r="K67" s="711"/>
    </row>
    <row r="68" ht="15.5" hidden="1" spans="1:11">
      <c r="A68" s="693"/>
      <c r="B68" s="712" t="s">
        <v>117</v>
      </c>
      <c r="C68" s="713">
        <v>200</v>
      </c>
      <c r="D68" s="714"/>
      <c r="E68" s="715">
        <v>1325913.6</v>
      </c>
      <c r="F68" s="707"/>
      <c r="G68" s="711"/>
      <c r="H68" s="711"/>
      <c r="I68" s="711"/>
      <c r="J68" s="711"/>
      <c r="K68" s="711"/>
    </row>
    <row r="69" ht="15.5" hidden="1" spans="1:11">
      <c r="A69" s="693"/>
      <c r="B69" s="712" t="s">
        <v>118</v>
      </c>
      <c r="C69" s="713">
        <v>200</v>
      </c>
      <c r="D69" s="714"/>
      <c r="E69" s="715">
        <v>55040</v>
      </c>
      <c r="F69" s="707"/>
      <c r="G69" s="711"/>
      <c r="H69" s="711"/>
      <c r="I69" s="711"/>
      <c r="J69" s="711"/>
      <c r="K69" s="711"/>
    </row>
    <row r="70" ht="15.5" hidden="1" spans="1:11">
      <c r="A70" s="693"/>
      <c r="B70" s="712" t="s">
        <v>119</v>
      </c>
      <c r="C70" s="713">
        <v>200</v>
      </c>
      <c r="D70" s="714"/>
      <c r="E70" s="715">
        <v>55040</v>
      </c>
      <c r="F70" s="707"/>
      <c r="G70" s="711"/>
      <c r="H70" s="711"/>
      <c r="I70" s="711"/>
      <c r="J70" s="711"/>
      <c r="K70" s="711"/>
    </row>
    <row r="71" ht="15.5" hidden="1" spans="1:11">
      <c r="A71" s="693"/>
      <c r="B71" s="712" t="s">
        <v>120</v>
      </c>
      <c r="C71" s="713">
        <v>200</v>
      </c>
      <c r="D71" s="714"/>
      <c r="E71" s="715">
        <v>1506114.56</v>
      </c>
      <c r="F71" s="707"/>
      <c r="G71" s="711"/>
      <c r="H71" s="711"/>
      <c r="I71" s="711"/>
      <c r="J71" s="711"/>
      <c r="K71" s="711"/>
    </row>
    <row r="72" ht="15.5" hidden="1" spans="1:11">
      <c r="A72" s="693"/>
      <c r="B72" s="712" t="s">
        <v>121</v>
      </c>
      <c r="C72" s="713">
        <v>200</v>
      </c>
      <c r="D72" s="714"/>
      <c r="E72" s="715">
        <v>169523.2</v>
      </c>
      <c r="F72" s="707"/>
      <c r="G72" s="711"/>
      <c r="H72" s="711"/>
      <c r="I72" s="711"/>
      <c r="J72" s="711"/>
      <c r="K72" s="711"/>
    </row>
    <row r="73" ht="15.5" hidden="1" spans="1:11">
      <c r="A73" s="693"/>
      <c r="B73" s="712" t="s">
        <v>122</v>
      </c>
      <c r="C73" s="713">
        <v>200</v>
      </c>
      <c r="D73" s="714"/>
      <c r="E73" s="715">
        <v>115914.24</v>
      </c>
      <c r="F73" s="707"/>
      <c r="G73" s="711"/>
      <c r="H73" s="711"/>
      <c r="I73" s="711"/>
      <c r="J73" s="711"/>
      <c r="K73" s="711"/>
    </row>
    <row r="74" ht="15.5" hidden="1" spans="1:11">
      <c r="A74" s="693"/>
      <c r="B74" s="712" t="s">
        <v>123</v>
      </c>
      <c r="C74" s="713">
        <v>200</v>
      </c>
      <c r="D74" s="714"/>
      <c r="E74" s="715">
        <v>5013813.76</v>
      </c>
      <c r="F74" s="707"/>
      <c r="G74" s="711"/>
      <c r="H74" s="711"/>
      <c r="I74" s="711"/>
      <c r="J74" s="711"/>
      <c r="K74" s="711"/>
    </row>
    <row r="75" ht="15.5" hidden="1" spans="1:11">
      <c r="A75" s="693"/>
      <c r="B75" s="712" t="s">
        <v>124</v>
      </c>
      <c r="C75" s="713">
        <v>200</v>
      </c>
      <c r="D75" s="714"/>
      <c r="E75" s="715">
        <v>621401.6</v>
      </c>
      <c r="F75" s="707"/>
      <c r="G75" s="711"/>
      <c r="H75" s="711"/>
      <c r="I75" s="711"/>
      <c r="J75" s="711"/>
      <c r="K75" s="711"/>
    </row>
    <row r="76" ht="15.5" hidden="1" spans="1:11">
      <c r="A76" s="693"/>
      <c r="B76" s="712" t="s">
        <v>125</v>
      </c>
      <c r="C76" s="713">
        <v>200</v>
      </c>
      <c r="D76" s="714"/>
      <c r="E76" s="715">
        <v>1205486.08</v>
      </c>
      <c r="F76" s="707"/>
      <c r="G76" s="711"/>
      <c r="H76" s="711"/>
      <c r="I76" s="711"/>
      <c r="J76" s="711"/>
      <c r="K76" s="711"/>
    </row>
    <row r="77" ht="15.5" hidden="1" spans="1:11">
      <c r="A77" s="693"/>
      <c r="B77" s="712" t="s">
        <v>126</v>
      </c>
      <c r="C77" s="713">
        <v>400</v>
      </c>
      <c r="D77" s="714"/>
      <c r="E77" s="715">
        <v>358640.64</v>
      </c>
      <c r="F77" s="707"/>
      <c r="G77" s="711"/>
      <c r="H77" s="711"/>
      <c r="I77" s="711"/>
      <c r="J77" s="711"/>
      <c r="K77" s="711"/>
    </row>
    <row r="78" ht="15.5" hidden="1" spans="1:11">
      <c r="A78" s="693"/>
      <c r="B78" s="712" t="s">
        <v>127</v>
      </c>
      <c r="C78" s="713">
        <v>400</v>
      </c>
      <c r="D78" s="714"/>
      <c r="E78" s="715">
        <v>252523.52</v>
      </c>
      <c r="F78" s="707"/>
      <c r="G78" s="711"/>
      <c r="H78" s="711"/>
      <c r="I78" s="711"/>
      <c r="J78" s="711"/>
      <c r="K78" s="711"/>
    </row>
    <row r="79" ht="31" hidden="1" spans="1:11">
      <c r="A79" s="693"/>
      <c r="B79" s="712" t="s">
        <v>128</v>
      </c>
      <c r="C79" s="713">
        <v>24</v>
      </c>
      <c r="D79" s="714"/>
      <c r="E79" s="715">
        <v>377636.0448</v>
      </c>
      <c r="F79" s="707"/>
      <c r="G79" s="711"/>
      <c r="H79" s="711"/>
      <c r="I79" s="711"/>
      <c r="J79" s="711"/>
      <c r="K79" s="711"/>
    </row>
    <row r="80" ht="46.5" hidden="1" spans="1:11">
      <c r="A80" s="693"/>
      <c r="B80" s="712" t="s">
        <v>129</v>
      </c>
      <c r="C80" s="713">
        <v>24</v>
      </c>
      <c r="D80" s="714"/>
      <c r="E80" s="715">
        <v>2379115.008</v>
      </c>
      <c r="F80" s="707"/>
      <c r="G80" s="711"/>
      <c r="H80" s="711"/>
      <c r="I80" s="711"/>
      <c r="J80" s="711"/>
      <c r="K80" s="711"/>
    </row>
    <row r="81" ht="15.5" hidden="1" spans="1:11">
      <c r="A81" s="693"/>
      <c r="B81" s="712" t="s">
        <v>130</v>
      </c>
      <c r="C81" s="713">
        <v>20</v>
      </c>
      <c r="D81" s="714"/>
      <c r="E81" s="715">
        <v>1648205.824</v>
      </c>
      <c r="F81" s="707"/>
      <c r="G81" s="711"/>
      <c r="H81" s="711"/>
      <c r="I81" s="711"/>
      <c r="J81" s="711"/>
      <c r="K81" s="711"/>
    </row>
    <row r="82" ht="15.5" hidden="1" spans="1:11">
      <c r="A82" s="693"/>
      <c r="B82" s="712" t="s">
        <v>131</v>
      </c>
      <c r="C82" s="713">
        <v>100</v>
      </c>
      <c r="D82" s="714"/>
      <c r="E82" s="715">
        <v>1118853.12</v>
      </c>
      <c r="F82" s="707"/>
      <c r="G82" s="711"/>
      <c r="H82" s="711"/>
      <c r="I82" s="711"/>
      <c r="J82" s="711"/>
      <c r="K82" s="711"/>
    </row>
    <row r="83" ht="15.5" hidden="1" spans="1:11">
      <c r="A83" s="693"/>
      <c r="B83" s="712" t="s">
        <v>132</v>
      </c>
      <c r="C83" s="713">
        <v>200</v>
      </c>
      <c r="D83" s="714"/>
      <c r="E83" s="715">
        <v>55040</v>
      </c>
      <c r="F83" s="707"/>
      <c r="G83" s="711"/>
      <c r="H83" s="711"/>
      <c r="I83" s="711"/>
      <c r="J83" s="711"/>
      <c r="K83" s="711"/>
    </row>
    <row r="84" ht="15.5" hidden="1" spans="1:11">
      <c r="A84" s="693"/>
      <c r="B84" s="712" t="s">
        <v>133</v>
      </c>
      <c r="C84" s="713">
        <v>200</v>
      </c>
      <c r="D84" s="714"/>
      <c r="E84" s="715">
        <v>1217044.48</v>
      </c>
      <c r="F84" s="707"/>
      <c r="G84" s="711"/>
      <c r="H84" s="711"/>
      <c r="I84" s="711"/>
      <c r="J84" s="711"/>
      <c r="K84" s="711"/>
    </row>
    <row r="85" ht="31" hidden="1" spans="1:11">
      <c r="A85" s="693"/>
      <c r="B85" s="712" t="s">
        <v>134</v>
      </c>
      <c r="C85" s="713">
        <v>200</v>
      </c>
      <c r="D85" s="714"/>
      <c r="E85" s="715">
        <v>2185418.24</v>
      </c>
      <c r="F85" s="707"/>
      <c r="G85" s="711"/>
      <c r="H85" s="711"/>
      <c r="I85" s="711"/>
      <c r="J85" s="711"/>
      <c r="K85" s="711"/>
    </row>
    <row r="86" spans="1:11">
      <c r="A86" s="698">
        <v>4</v>
      </c>
      <c r="B86" s="699" t="s">
        <v>136</v>
      </c>
      <c r="C86" s="700">
        <v>1000</v>
      </c>
      <c r="D86" s="708">
        <v>24000</v>
      </c>
      <c r="E86" s="708">
        <f t="shared" si="1"/>
        <v>24000000</v>
      </c>
      <c r="F86" s="710"/>
      <c r="G86" s="711"/>
      <c r="H86" s="711"/>
      <c r="I86" s="711"/>
      <c r="J86" s="711"/>
      <c r="K86" s="711"/>
    </row>
    <row r="87" spans="1:11">
      <c r="A87" s="698">
        <v>5</v>
      </c>
      <c r="B87" s="699" t="s">
        <v>137</v>
      </c>
      <c r="C87" s="700">
        <v>500</v>
      </c>
      <c r="D87" s="708">
        <v>8700</v>
      </c>
      <c r="E87" s="708">
        <f t="shared" si="1"/>
        <v>4350000</v>
      </c>
      <c r="F87" s="710"/>
      <c r="G87" s="711"/>
      <c r="H87" s="711"/>
      <c r="I87" s="711"/>
      <c r="J87" s="711"/>
      <c r="K87" s="711"/>
    </row>
    <row r="88" spans="1:11">
      <c r="A88" s="698">
        <v>6</v>
      </c>
      <c r="B88" s="699" t="s">
        <v>138</v>
      </c>
      <c r="C88" s="700">
        <v>200</v>
      </c>
      <c r="D88" s="708">
        <v>2955</v>
      </c>
      <c r="E88" s="708">
        <f t="shared" si="1"/>
        <v>591000</v>
      </c>
      <c r="F88" s="710"/>
      <c r="G88" s="693"/>
      <c r="H88" s="693"/>
      <c r="I88" s="693"/>
      <c r="J88" s="693"/>
      <c r="K88" s="693"/>
    </row>
    <row r="89" ht="13.15" customHeight="1" spans="1:11">
      <c r="A89" s="698">
        <v>7</v>
      </c>
      <c r="B89" s="699" t="s">
        <v>139</v>
      </c>
      <c r="C89" s="700">
        <v>300</v>
      </c>
      <c r="D89" s="708">
        <v>2800</v>
      </c>
      <c r="E89" s="708">
        <f t="shared" si="1"/>
        <v>840000</v>
      </c>
      <c r="F89" s="710"/>
      <c r="G89" s="711"/>
      <c r="H89" s="711"/>
      <c r="I89" s="711"/>
      <c r="J89" s="711"/>
      <c r="K89" s="711"/>
    </row>
    <row r="90" ht="13.15" customHeight="1" spans="1:13">
      <c r="A90" s="698">
        <v>8</v>
      </c>
      <c r="B90" s="699" t="s">
        <v>154</v>
      </c>
      <c r="C90" s="700">
        <v>1</v>
      </c>
      <c r="D90" s="708">
        <f>'POE CSSR Equip W-CO'!E54</f>
        <v>31547208</v>
      </c>
      <c r="E90" s="717">
        <f t="shared" si="1"/>
        <v>31547208</v>
      </c>
      <c r="F90" s="710"/>
      <c r="G90" s="718"/>
      <c r="H90" s="718"/>
      <c r="I90" s="718"/>
      <c r="J90" s="718"/>
      <c r="K90" s="718"/>
      <c r="M90" s="688" t="s">
        <v>162</v>
      </c>
    </row>
    <row r="91" ht="13.15" customHeight="1" spans="1:13">
      <c r="A91" s="698">
        <v>9</v>
      </c>
      <c r="B91" s="699" t="s">
        <v>157</v>
      </c>
      <c r="C91" s="700">
        <v>1</v>
      </c>
      <c r="D91" s="719">
        <f>'POE WASAR Equip'!E23</f>
        <v>2656800</v>
      </c>
      <c r="E91" s="717">
        <f t="shared" si="1"/>
        <v>2656800</v>
      </c>
      <c r="F91" s="710"/>
      <c r="G91" s="718"/>
      <c r="H91" s="718"/>
      <c r="I91" s="718"/>
      <c r="J91" s="718"/>
      <c r="K91" s="718"/>
      <c r="M91" s="688" t="s">
        <v>162</v>
      </c>
    </row>
    <row r="92" ht="13.15" customHeight="1" spans="1:11">
      <c r="A92" s="698">
        <v>10</v>
      </c>
      <c r="B92" s="699" t="s">
        <v>163</v>
      </c>
      <c r="C92" s="700">
        <v>79</v>
      </c>
      <c r="D92" s="719">
        <v>90000</v>
      </c>
      <c r="E92" s="717">
        <f t="shared" si="1"/>
        <v>7110000</v>
      </c>
      <c r="F92" s="710"/>
      <c r="G92" s="718"/>
      <c r="H92" s="718"/>
      <c r="I92" s="718"/>
      <c r="J92" s="718"/>
      <c r="K92" s="718"/>
    </row>
    <row r="93" spans="1:6">
      <c r="A93" s="698">
        <v>11</v>
      </c>
      <c r="B93" s="720" t="s">
        <v>158</v>
      </c>
      <c r="C93" s="721"/>
      <c r="D93" s="722"/>
      <c r="E93" s="708">
        <f>SUM(E4,E8,E12,E91+E87,E89,E86,E88,E90,E92)</f>
        <v>119596401.9968</v>
      </c>
      <c r="F93" s="710"/>
    </row>
    <row r="94" spans="1:6">
      <c r="A94" s="698">
        <v>12</v>
      </c>
      <c r="B94" s="720" t="s">
        <v>159</v>
      </c>
      <c r="C94" s="721"/>
      <c r="D94" s="722"/>
      <c r="E94" s="723">
        <v>119652705.26</v>
      </c>
      <c r="F94" s="710"/>
    </row>
    <row r="95" spans="1:6">
      <c r="A95" s="698">
        <v>13</v>
      </c>
      <c r="B95" s="720" t="s">
        <v>160</v>
      </c>
      <c r="C95" s="721"/>
      <c r="D95" s="722"/>
      <c r="E95" s="724">
        <f>E94-E93</f>
        <v>56303.2631999999</v>
      </c>
      <c r="F95" s="725" t="s">
        <v>143</v>
      </c>
    </row>
    <row r="96" spans="2:5">
      <c r="B96" s="689"/>
      <c r="E96" s="689"/>
    </row>
    <row r="98" spans="1:11">
      <c r="A98" s="692" t="s">
        <v>164</v>
      </c>
      <c r="B98" s="692"/>
      <c r="C98" s="692"/>
      <c r="D98" s="692"/>
      <c r="E98" s="692"/>
      <c r="G98" s="693" t="s">
        <v>41</v>
      </c>
      <c r="H98" s="693"/>
      <c r="I98" s="693"/>
      <c r="J98" s="693"/>
      <c r="K98" s="693"/>
    </row>
    <row r="99" spans="1:11">
      <c r="A99" s="692" t="s">
        <v>145</v>
      </c>
      <c r="B99" s="694" t="s">
        <v>42</v>
      </c>
      <c r="C99" s="695" t="s">
        <v>43</v>
      </c>
      <c r="D99" s="696" t="s">
        <v>146</v>
      </c>
      <c r="E99" s="696" t="s">
        <v>149</v>
      </c>
      <c r="F99" s="697"/>
      <c r="G99" s="693" t="s">
        <v>46</v>
      </c>
      <c r="H99" s="693" t="s">
        <v>47</v>
      </c>
      <c r="I99" s="693" t="s">
        <v>48</v>
      </c>
      <c r="J99" s="693" t="s">
        <v>49</v>
      </c>
      <c r="K99" s="693" t="s">
        <v>50</v>
      </c>
    </row>
    <row r="100" spans="1:14">
      <c r="A100" s="698">
        <v>1</v>
      </c>
      <c r="B100" s="699" t="s">
        <v>51</v>
      </c>
      <c r="C100" s="700">
        <v>1</v>
      </c>
      <c r="D100" s="701">
        <v>13820000</v>
      </c>
      <c r="E100" s="701">
        <f>SUM(E101:E103)</f>
        <v>13820000</v>
      </c>
      <c r="F100" s="702"/>
      <c r="G100" s="703"/>
      <c r="H100" s="704"/>
      <c r="I100" s="704"/>
      <c r="J100" s="704"/>
      <c r="K100" s="704"/>
      <c r="L100" s="688"/>
      <c r="M100" s="688"/>
      <c r="N100" s="688"/>
    </row>
    <row r="101" hidden="1" spans="1:11">
      <c r="A101" s="693"/>
      <c r="B101" s="705" t="s">
        <v>52</v>
      </c>
      <c r="C101" s="693">
        <v>104</v>
      </c>
      <c r="D101" s="706">
        <v>70000</v>
      </c>
      <c r="E101" s="706">
        <f>D101*C101</f>
        <v>7280000</v>
      </c>
      <c r="F101" s="707" t="s">
        <v>53</v>
      </c>
      <c r="G101" s="693"/>
      <c r="H101" s="693"/>
      <c r="I101" s="693"/>
      <c r="J101" s="693"/>
      <c r="K101" s="693"/>
    </row>
    <row r="102" hidden="1" spans="1:11">
      <c r="A102" s="693"/>
      <c r="B102" s="705" t="s">
        <v>54</v>
      </c>
      <c r="C102" s="693">
        <v>54</v>
      </c>
      <c r="D102" s="706">
        <v>70000</v>
      </c>
      <c r="E102" s="706">
        <f t="shared" ref="E102:E103" si="2">D102*C102</f>
        <v>3780000</v>
      </c>
      <c r="F102" s="707" t="s">
        <v>53</v>
      </c>
      <c r="G102" s="693"/>
      <c r="H102" s="693"/>
      <c r="I102" s="693"/>
      <c r="J102" s="693"/>
      <c r="K102" s="693"/>
    </row>
    <row r="103" hidden="1" spans="1:11">
      <c r="A103" s="693"/>
      <c r="B103" s="705" t="s">
        <v>55</v>
      </c>
      <c r="C103" s="693">
        <v>46</v>
      </c>
      <c r="D103" s="706">
        <v>60000</v>
      </c>
      <c r="E103" s="706">
        <f t="shared" si="2"/>
        <v>2760000</v>
      </c>
      <c r="F103" s="707" t="s">
        <v>53</v>
      </c>
      <c r="G103" s="693"/>
      <c r="H103" s="693"/>
      <c r="I103" s="693"/>
      <c r="J103" s="693"/>
      <c r="K103" s="716"/>
    </row>
    <row r="104" spans="1:14">
      <c r="A104" s="698">
        <v>2</v>
      </c>
      <c r="B104" s="699" t="s">
        <v>57</v>
      </c>
      <c r="C104" s="700">
        <v>1</v>
      </c>
      <c r="D104" s="708">
        <v>490000</v>
      </c>
      <c r="E104" s="708">
        <f>SUM(E105:E107)</f>
        <v>490000</v>
      </c>
      <c r="F104" s="709"/>
      <c r="G104" s="703"/>
      <c r="H104" s="703"/>
      <c r="I104" s="703"/>
      <c r="J104" s="704"/>
      <c r="K104" s="703"/>
      <c r="L104" s="688"/>
      <c r="M104" s="688"/>
      <c r="N104" s="688"/>
    </row>
    <row r="105" hidden="1" spans="1:11">
      <c r="A105" s="693"/>
      <c r="B105" s="705" t="s">
        <v>58</v>
      </c>
      <c r="C105" s="693">
        <v>60</v>
      </c>
      <c r="D105" s="706">
        <v>2000</v>
      </c>
      <c r="E105" s="706">
        <f>D105*C105</f>
        <v>120000</v>
      </c>
      <c r="F105" s="710"/>
      <c r="G105" s="693"/>
      <c r="H105" s="693"/>
      <c r="I105" s="693"/>
      <c r="J105" s="693"/>
      <c r="K105" s="693"/>
    </row>
    <row r="106" hidden="1" spans="1:11">
      <c r="A106" s="693"/>
      <c r="B106" s="705" t="s">
        <v>59</v>
      </c>
      <c r="C106" s="693">
        <v>152</v>
      </c>
      <c r="D106" s="706">
        <v>1250</v>
      </c>
      <c r="E106" s="706">
        <f t="shared" ref="E106:E188" si="3">D106*C106</f>
        <v>190000</v>
      </c>
      <c r="F106" s="710"/>
      <c r="G106" s="693"/>
      <c r="H106" s="693"/>
      <c r="I106" s="693"/>
      <c r="J106" s="693"/>
      <c r="K106" s="693"/>
    </row>
    <row r="107" hidden="1" spans="1:11">
      <c r="A107" s="693"/>
      <c r="B107" s="705" t="s">
        <v>60</v>
      </c>
      <c r="C107" s="693">
        <v>15</v>
      </c>
      <c r="D107" s="706">
        <v>12000</v>
      </c>
      <c r="E107" s="706">
        <f t="shared" si="3"/>
        <v>180000</v>
      </c>
      <c r="F107" s="710"/>
      <c r="G107" s="693"/>
      <c r="H107" s="693"/>
      <c r="I107" s="693"/>
      <c r="J107" s="693"/>
      <c r="K107" s="693"/>
    </row>
    <row r="108" spans="1:11">
      <c r="A108" s="698">
        <v>3</v>
      </c>
      <c r="B108" s="699" t="s">
        <v>61</v>
      </c>
      <c r="C108" s="700">
        <v>1</v>
      </c>
      <c r="D108" s="708">
        <v>34191393.9968</v>
      </c>
      <c r="E108" s="708">
        <f>SUM(E109:E181)</f>
        <v>34191393.9968</v>
      </c>
      <c r="G108" s="711"/>
      <c r="H108" s="711"/>
      <c r="I108" s="711"/>
      <c r="J108" s="711"/>
      <c r="K108" s="711"/>
    </row>
    <row r="109" hidden="1" spans="1:11">
      <c r="A109" s="693"/>
      <c r="B109" s="726" t="s">
        <v>62</v>
      </c>
      <c r="C109" s="727">
        <v>200</v>
      </c>
      <c r="D109" s="714"/>
      <c r="E109" s="728">
        <v>79697.92</v>
      </c>
      <c r="F109" s="707" t="s">
        <v>53</v>
      </c>
      <c r="G109" s="711"/>
      <c r="H109" s="711"/>
      <c r="I109" s="711"/>
      <c r="J109" s="711"/>
      <c r="K109" s="711"/>
    </row>
    <row r="110" hidden="1" spans="1:11">
      <c r="A110" s="693"/>
      <c r="B110" s="726" t="s">
        <v>63</v>
      </c>
      <c r="C110" s="727">
        <v>200</v>
      </c>
      <c r="D110" s="714"/>
      <c r="E110" s="728">
        <v>79697.92</v>
      </c>
      <c r="F110" s="707"/>
      <c r="G110" s="711"/>
      <c r="H110" s="711"/>
      <c r="I110" s="711"/>
      <c r="J110" s="711"/>
      <c r="K110" s="711"/>
    </row>
    <row r="111" hidden="1" spans="1:11">
      <c r="A111" s="693"/>
      <c r="B111" s="726" t="s">
        <v>64</v>
      </c>
      <c r="C111" s="727">
        <v>200</v>
      </c>
      <c r="D111" s="714"/>
      <c r="E111" s="728">
        <v>290501.12</v>
      </c>
      <c r="F111" s="707"/>
      <c r="G111" s="711"/>
      <c r="H111" s="711"/>
      <c r="I111" s="711"/>
      <c r="J111" s="711"/>
      <c r="K111" s="711"/>
    </row>
    <row r="112" hidden="1" spans="1:11">
      <c r="A112" s="693"/>
      <c r="B112" s="726" t="s">
        <v>65</v>
      </c>
      <c r="C112" s="727">
        <v>200</v>
      </c>
      <c r="D112" s="714"/>
      <c r="E112" s="728">
        <v>113272.32</v>
      </c>
      <c r="F112" s="707"/>
      <c r="G112" s="711"/>
      <c r="H112" s="711"/>
      <c r="I112" s="711"/>
      <c r="J112" s="711"/>
      <c r="K112" s="711"/>
    </row>
    <row r="113" hidden="1" spans="1:11">
      <c r="A113" s="693"/>
      <c r="B113" s="726" t="s">
        <v>66</v>
      </c>
      <c r="C113" s="727">
        <v>200</v>
      </c>
      <c r="D113" s="714"/>
      <c r="E113" s="728">
        <v>55040</v>
      </c>
      <c r="F113" s="707"/>
      <c r="G113" s="711"/>
      <c r="H113" s="711"/>
      <c r="I113" s="711"/>
      <c r="J113" s="711"/>
      <c r="K113" s="711"/>
    </row>
    <row r="114" hidden="1" spans="1:11">
      <c r="A114" s="693"/>
      <c r="B114" s="726" t="s">
        <v>67</v>
      </c>
      <c r="C114" s="727">
        <v>200</v>
      </c>
      <c r="D114" s="714"/>
      <c r="E114" s="728">
        <v>78707.2</v>
      </c>
      <c r="F114" s="707"/>
      <c r="G114" s="711"/>
      <c r="H114" s="711"/>
      <c r="I114" s="711"/>
      <c r="J114" s="711"/>
      <c r="K114" s="711"/>
    </row>
    <row r="115" hidden="1" spans="1:11">
      <c r="A115" s="693"/>
      <c r="B115" s="726" t="s">
        <v>68</v>
      </c>
      <c r="C115" s="727">
        <v>200</v>
      </c>
      <c r="D115" s="714"/>
      <c r="E115" s="728">
        <v>55040</v>
      </c>
      <c r="F115" s="707"/>
      <c r="G115" s="711"/>
      <c r="H115" s="711"/>
      <c r="I115" s="711"/>
      <c r="J115" s="711"/>
      <c r="K115" s="711"/>
    </row>
    <row r="116" hidden="1" spans="1:11">
      <c r="A116" s="693"/>
      <c r="B116" s="726" t="s">
        <v>69</v>
      </c>
      <c r="C116" s="727">
        <v>200</v>
      </c>
      <c r="D116" s="714"/>
      <c r="E116" s="728">
        <v>238983.68</v>
      </c>
      <c r="F116" s="707"/>
      <c r="G116" s="711"/>
      <c r="H116" s="711"/>
      <c r="I116" s="711"/>
      <c r="J116" s="711"/>
      <c r="K116" s="711"/>
    </row>
    <row r="117" hidden="1" spans="1:11">
      <c r="A117" s="693"/>
      <c r="B117" s="726" t="s">
        <v>70</v>
      </c>
      <c r="C117" s="727">
        <v>200</v>
      </c>
      <c r="D117" s="714"/>
      <c r="E117" s="728">
        <v>55040</v>
      </c>
      <c r="F117" s="707"/>
      <c r="G117" s="711"/>
      <c r="H117" s="711"/>
      <c r="I117" s="711"/>
      <c r="J117" s="711"/>
      <c r="K117" s="711"/>
    </row>
    <row r="118" ht="28" hidden="1" spans="1:11">
      <c r="A118" s="693"/>
      <c r="B118" s="726" t="s">
        <v>71</v>
      </c>
      <c r="C118" s="727">
        <v>200</v>
      </c>
      <c r="D118" s="714"/>
      <c r="E118" s="728">
        <v>86412.8</v>
      </c>
      <c r="F118" s="707"/>
      <c r="G118" s="711"/>
      <c r="H118" s="711"/>
      <c r="I118" s="711"/>
      <c r="J118" s="711"/>
      <c r="K118" s="711"/>
    </row>
    <row r="119" hidden="1" spans="1:11">
      <c r="A119" s="693"/>
      <c r="B119" s="726" t="s">
        <v>72</v>
      </c>
      <c r="C119" s="727">
        <v>200</v>
      </c>
      <c r="D119" s="714"/>
      <c r="E119" s="728">
        <v>86412.8</v>
      </c>
      <c r="F119" s="707"/>
      <c r="G119" s="711"/>
      <c r="H119" s="711"/>
      <c r="I119" s="711"/>
      <c r="J119" s="711"/>
      <c r="K119" s="711"/>
    </row>
    <row r="120" hidden="1" spans="1:11">
      <c r="A120" s="693"/>
      <c r="B120" s="726" t="s">
        <v>73</v>
      </c>
      <c r="C120" s="727">
        <v>200</v>
      </c>
      <c r="D120" s="714"/>
      <c r="E120" s="728">
        <v>86412.8</v>
      </c>
      <c r="F120" s="707"/>
      <c r="G120" s="711"/>
      <c r="H120" s="711"/>
      <c r="I120" s="711"/>
      <c r="J120" s="711"/>
      <c r="K120" s="711"/>
    </row>
    <row r="121" hidden="1" spans="1:11">
      <c r="A121" s="693"/>
      <c r="B121" s="726" t="s">
        <v>74</v>
      </c>
      <c r="C121" s="727">
        <v>200</v>
      </c>
      <c r="D121" s="714"/>
      <c r="E121" s="728">
        <v>103365.12</v>
      </c>
      <c r="F121" s="707"/>
      <c r="G121" s="711"/>
      <c r="H121" s="711"/>
      <c r="I121" s="711"/>
      <c r="J121" s="711"/>
      <c r="K121" s="711"/>
    </row>
    <row r="122" hidden="1" spans="1:11">
      <c r="A122" s="693"/>
      <c r="B122" s="726" t="s">
        <v>75</v>
      </c>
      <c r="C122" s="727">
        <v>200</v>
      </c>
      <c r="D122" s="714"/>
      <c r="E122" s="728">
        <v>55040</v>
      </c>
      <c r="F122" s="707"/>
      <c r="G122" s="711"/>
      <c r="H122" s="711"/>
      <c r="I122" s="711"/>
      <c r="J122" s="711"/>
      <c r="K122" s="711"/>
    </row>
    <row r="123" hidden="1" spans="1:11">
      <c r="A123" s="693"/>
      <c r="B123" s="726" t="s">
        <v>76</v>
      </c>
      <c r="C123" s="727">
        <v>200</v>
      </c>
      <c r="D123" s="714"/>
      <c r="E123" s="728">
        <v>113162.24</v>
      </c>
      <c r="F123" s="707"/>
      <c r="G123" s="711"/>
      <c r="H123" s="711"/>
      <c r="I123" s="711"/>
      <c r="J123" s="711"/>
      <c r="K123" s="711"/>
    </row>
    <row r="124" hidden="1" spans="1:11">
      <c r="A124" s="693"/>
      <c r="B124" s="726" t="s">
        <v>77</v>
      </c>
      <c r="C124" s="727">
        <v>200</v>
      </c>
      <c r="D124" s="714"/>
      <c r="E124" s="728">
        <v>78707.2</v>
      </c>
      <c r="F124" s="707"/>
      <c r="G124" s="711"/>
      <c r="H124" s="711"/>
      <c r="I124" s="711"/>
      <c r="J124" s="711"/>
      <c r="K124" s="711"/>
    </row>
    <row r="125" hidden="1" spans="1:11">
      <c r="A125" s="693"/>
      <c r="B125" s="726" t="s">
        <v>78</v>
      </c>
      <c r="C125" s="727">
        <v>400</v>
      </c>
      <c r="D125" s="714"/>
      <c r="E125" s="728">
        <v>198144</v>
      </c>
      <c r="F125" s="707"/>
      <c r="G125" s="711"/>
      <c r="H125" s="711"/>
      <c r="I125" s="711"/>
      <c r="J125" s="711"/>
      <c r="K125" s="711"/>
    </row>
    <row r="126" hidden="1" spans="1:11">
      <c r="A126" s="693"/>
      <c r="B126" s="726" t="s">
        <v>79</v>
      </c>
      <c r="C126" s="727">
        <v>200</v>
      </c>
      <c r="D126" s="714"/>
      <c r="E126" s="728">
        <v>55040</v>
      </c>
      <c r="F126" s="707"/>
      <c r="G126" s="711"/>
      <c r="H126" s="711"/>
      <c r="I126" s="711"/>
      <c r="J126" s="711"/>
      <c r="K126" s="711"/>
    </row>
    <row r="127" ht="28" hidden="1" spans="1:11">
      <c r="A127" s="693"/>
      <c r="B127" s="726" t="s">
        <v>80</v>
      </c>
      <c r="C127" s="727">
        <v>200</v>
      </c>
      <c r="D127" s="714"/>
      <c r="E127" s="728">
        <v>435916.8</v>
      </c>
      <c r="F127" s="707"/>
      <c r="G127" s="711"/>
      <c r="H127" s="711"/>
      <c r="I127" s="711"/>
      <c r="J127" s="711"/>
      <c r="K127" s="711"/>
    </row>
    <row r="128" hidden="1" spans="1:11">
      <c r="A128" s="693"/>
      <c r="B128" s="726" t="s">
        <v>81</v>
      </c>
      <c r="C128" s="727">
        <v>200</v>
      </c>
      <c r="D128" s="714"/>
      <c r="E128" s="728">
        <v>884052.48</v>
      </c>
      <c r="F128" s="707"/>
      <c r="G128" s="711"/>
      <c r="H128" s="711"/>
      <c r="I128" s="711"/>
      <c r="J128" s="711"/>
      <c r="K128" s="711"/>
    </row>
    <row r="129" hidden="1" spans="1:11">
      <c r="A129" s="693"/>
      <c r="B129" s="726" t="s">
        <v>82</v>
      </c>
      <c r="C129" s="727">
        <v>200</v>
      </c>
      <c r="D129" s="714"/>
      <c r="E129" s="728">
        <v>169523.2</v>
      </c>
      <c r="F129" s="707"/>
      <c r="G129" s="711"/>
      <c r="H129" s="711"/>
      <c r="I129" s="711"/>
      <c r="J129" s="711"/>
      <c r="K129" s="711"/>
    </row>
    <row r="130" hidden="1" spans="1:11">
      <c r="A130" s="693"/>
      <c r="B130" s="726" t="s">
        <v>83</v>
      </c>
      <c r="C130" s="727">
        <v>200</v>
      </c>
      <c r="D130" s="714"/>
      <c r="E130" s="728">
        <v>169523.2</v>
      </c>
      <c r="F130" s="707"/>
      <c r="G130" s="711"/>
      <c r="H130" s="711"/>
      <c r="I130" s="711"/>
      <c r="J130" s="711"/>
      <c r="K130" s="711"/>
    </row>
    <row r="131" hidden="1" spans="1:11">
      <c r="A131" s="693"/>
      <c r="B131" s="726" t="s">
        <v>84</v>
      </c>
      <c r="C131" s="727">
        <v>200</v>
      </c>
      <c r="D131" s="714"/>
      <c r="E131" s="728">
        <v>86412.8</v>
      </c>
      <c r="F131" s="707"/>
      <c r="G131" s="711"/>
      <c r="H131" s="711"/>
      <c r="I131" s="711"/>
      <c r="J131" s="711"/>
      <c r="K131" s="711"/>
    </row>
    <row r="132" hidden="1" spans="1:11">
      <c r="A132" s="693"/>
      <c r="B132" s="726" t="s">
        <v>85</v>
      </c>
      <c r="C132" s="727">
        <v>200</v>
      </c>
      <c r="D132" s="714"/>
      <c r="E132" s="728">
        <v>178109.44</v>
      </c>
      <c r="F132" s="707"/>
      <c r="G132" s="711"/>
      <c r="H132" s="711"/>
      <c r="I132" s="711"/>
      <c r="J132" s="711"/>
      <c r="K132" s="711"/>
    </row>
    <row r="133" hidden="1" spans="1:11">
      <c r="A133" s="693"/>
      <c r="B133" s="726" t="s">
        <v>86</v>
      </c>
      <c r="C133" s="727">
        <v>200</v>
      </c>
      <c r="D133" s="714"/>
      <c r="E133" s="728">
        <v>78707.2</v>
      </c>
      <c r="F133" s="707"/>
      <c r="G133" s="711"/>
      <c r="H133" s="711"/>
      <c r="I133" s="711"/>
      <c r="J133" s="711"/>
      <c r="K133" s="711"/>
    </row>
    <row r="134" hidden="1" spans="1:11">
      <c r="A134" s="693"/>
      <c r="B134" s="726" t="s">
        <v>87</v>
      </c>
      <c r="C134" s="727">
        <v>200</v>
      </c>
      <c r="D134" s="714"/>
      <c r="E134" s="728">
        <v>95219.2</v>
      </c>
      <c r="F134" s="707"/>
      <c r="G134" s="711"/>
      <c r="H134" s="711"/>
      <c r="I134" s="711"/>
      <c r="J134" s="711"/>
      <c r="K134" s="711"/>
    </row>
    <row r="135" hidden="1" spans="1:11">
      <c r="A135" s="693"/>
      <c r="B135" s="726" t="s">
        <v>88</v>
      </c>
      <c r="C135" s="727">
        <v>200</v>
      </c>
      <c r="D135" s="714"/>
      <c r="E135" s="728">
        <v>630318.08</v>
      </c>
      <c r="F135" s="707"/>
      <c r="G135" s="711"/>
      <c r="H135" s="711"/>
      <c r="I135" s="711"/>
      <c r="J135" s="711"/>
      <c r="K135" s="711"/>
    </row>
    <row r="136" hidden="1" spans="1:11">
      <c r="A136" s="693"/>
      <c r="B136" s="726" t="s">
        <v>89</v>
      </c>
      <c r="C136" s="727">
        <v>200</v>
      </c>
      <c r="D136" s="714"/>
      <c r="E136" s="728">
        <v>250542.08</v>
      </c>
      <c r="F136" s="707"/>
      <c r="G136" s="711"/>
      <c r="H136" s="711"/>
      <c r="I136" s="711"/>
      <c r="J136" s="711"/>
      <c r="K136" s="711"/>
    </row>
    <row r="137" hidden="1" spans="1:11">
      <c r="A137" s="693"/>
      <c r="B137" s="726" t="s">
        <v>90</v>
      </c>
      <c r="C137" s="727">
        <v>200</v>
      </c>
      <c r="D137" s="714"/>
      <c r="E137" s="728">
        <v>169523.2</v>
      </c>
      <c r="F137" s="707"/>
      <c r="G137" s="711"/>
      <c r="H137" s="711"/>
      <c r="I137" s="711"/>
      <c r="J137" s="711"/>
      <c r="K137" s="711"/>
    </row>
    <row r="138" hidden="1" spans="1:11">
      <c r="A138" s="693"/>
      <c r="B138" s="726" t="s">
        <v>91</v>
      </c>
      <c r="C138" s="727">
        <v>200</v>
      </c>
      <c r="D138" s="714"/>
      <c r="E138" s="728">
        <v>124940.8</v>
      </c>
      <c r="F138" s="707"/>
      <c r="G138" s="711"/>
      <c r="H138" s="711"/>
      <c r="I138" s="711"/>
      <c r="J138" s="711"/>
      <c r="K138" s="711"/>
    </row>
    <row r="139" hidden="1" spans="1:11">
      <c r="A139" s="693"/>
      <c r="B139" s="726" t="s">
        <v>92</v>
      </c>
      <c r="C139" s="727">
        <v>200</v>
      </c>
      <c r="D139" s="714"/>
      <c r="E139" s="728">
        <v>169523.2</v>
      </c>
      <c r="F139" s="707"/>
      <c r="G139" s="711"/>
      <c r="H139" s="711"/>
      <c r="I139" s="711"/>
      <c r="J139" s="711"/>
      <c r="K139" s="711"/>
    </row>
    <row r="140" hidden="1" spans="1:11">
      <c r="A140" s="693"/>
      <c r="B140" s="726" t="s">
        <v>93</v>
      </c>
      <c r="C140" s="727">
        <v>200</v>
      </c>
      <c r="D140" s="714"/>
      <c r="E140" s="728">
        <v>169523.2</v>
      </c>
      <c r="F140" s="707"/>
      <c r="G140" s="711"/>
      <c r="H140" s="711"/>
      <c r="I140" s="711"/>
      <c r="J140" s="711"/>
      <c r="K140" s="711"/>
    </row>
    <row r="141" hidden="1" spans="1:11">
      <c r="A141" s="693"/>
      <c r="B141" s="726" t="s">
        <v>94</v>
      </c>
      <c r="C141" s="727">
        <v>200</v>
      </c>
      <c r="D141" s="714"/>
      <c r="E141" s="728">
        <v>55040</v>
      </c>
      <c r="F141" s="707"/>
      <c r="G141" s="711"/>
      <c r="H141" s="711"/>
      <c r="I141" s="711"/>
      <c r="J141" s="711"/>
      <c r="K141" s="711"/>
    </row>
    <row r="142" hidden="1" spans="1:11">
      <c r="A142" s="693"/>
      <c r="B142" s="726" t="s">
        <v>95</v>
      </c>
      <c r="C142" s="727">
        <v>200</v>
      </c>
      <c r="D142" s="714"/>
      <c r="E142" s="728">
        <v>420285.44</v>
      </c>
      <c r="F142" s="707"/>
      <c r="G142" s="711"/>
      <c r="H142" s="711"/>
      <c r="I142" s="711"/>
      <c r="J142" s="711"/>
      <c r="K142" s="711"/>
    </row>
    <row r="143" hidden="1" spans="1:11">
      <c r="A143" s="693"/>
      <c r="B143" s="726" t="s">
        <v>96</v>
      </c>
      <c r="C143" s="727">
        <v>200</v>
      </c>
      <c r="D143" s="714"/>
      <c r="E143" s="728">
        <v>95219.2</v>
      </c>
      <c r="F143" s="707"/>
      <c r="G143" s="711"/>
      <c r="H143" s="711"/>
      <c r="I143" s="711"/>
      <c r="J143" s="711"/>
      <c r="K143" s="711"/>
    </row>
    <row r="144" hidden="1" spans="1:11">
      <c r="A144" s="693"/>
      <c r="B144" s="726" t="s">
        <v>97</v>
      </c>
      <c r="C144" s="727">
        <v>200</v>
      </c>
      <c r="D144" s="714"/>
      <c r="E144" s="728">
        <v>878988.8</v>
      </c>
      <c r="F144" s="707"/>
      <c r="G144" s="711"/>
      <c r="H144" s="711"/>
      <c r="I144" s="711"/>
      <c r="J144" s="711"/>
      <c r="K144" s="711"/>
    </row>
    <row r="145" hidden="1" spans="1:11">
      <c r="A145" s="693"/>
      <c r="B145" s="726" t="s">
        <v>98</v>
      </c>
      <c r="C145" s="727">
        <v>200</v>
      </c>
      <c r="D145" s="714"/>
      <c r="E145" s="728">
        <v>78707.2</v>
      </c>
      <c r="F145" s="707"/>
      <c r="G145" s="711"/>
      <c r="H145" s="711"/>
      <c r="I145" s="711"/>
      <c r="J145" s="711"/>
      <c r="K145" s="711"/>
    </row>
    <row r="146" hidden="1" spans="1:11">
      <c r="A146" s="693"/>
      <c r="B146" s="726" t="s">
        <v>99</v>
      </c>
      <c r="C146" s="727">
        <v>200</v>
      </c>
      <c r="D146" s="714"/>
      <c r="E146" s="728">
        <v>112281.6</v>
      </c>
      <c r="F146" s="707"/>
      <c r="G146" s="711"/>
      <c r="H146" s="711"/>
      <c r="I146" s="711"/>
      <c r="J146" s="711"/>
      <c r="K146" s="711"/>
    </row>
    <row r="147" hidden="1" spans="1:11">
      <c r="A147" s="693"/>
      <c r="B147" s="726" t="s">
        <v>100</v>
      </c>
      <c r="C147" s="727">
        <v>200</v>
      </c>
      <c r="D147" s="714"/>
      <c r="E147" s="728">
        <v>2558479.36</v>
      </c>
      <c r="F147" s="707"/>
      <c r="G147" s="711"/>
      <c r="H147" s="711"/>
      <c r="I147" s="711"/>
      <c r="J147" s="711"/>
      <c r="K147" s="711"/>
    </row>
    <row r="148" hidden="1" spans="1:11">
      <c r="A148" s="693"/>
      <c r="B148" s="726" t="s">
        <v>101</v>
      </c>
      <c r="C148" s="727">
        <v>600</v>
      </c>
      <c r="D148" s="714"/>
      <c r="E148" s="728">
        <v>242726.4</v>
      </c>
      <c r="F148" s="707"/>
      <c r="G148" s="711"/>
      <c r="H148" s="711"/>
      <c r="I148" s="711"/>
      <c r="J148" s="711"/>
      <c r="K148" s="711"/>
    </row>
    <row r="149" hidden="1" spans="1:11">
      <c r="A149" s="693"/>
      <c r="B149" s="726" t="s">
        <v>102</v>
      </c>
      <c r="C149" s="727">
        <v>200</v>
      </c>
      <c r="D149" s="714"/>
      <c r="E149" s="728">
        <v>242836.48</v>
      </c>
      <c r="F149" s="707"/>
      <c r="G149" s="711"/>
      <c r="H149" s="711"/>
      <c r="I149" s="711"/>
      <c r="J149" s="711"/>
      <c r="K149" s="711"/>
    </row>
    <row r="150" ht="28" hidden="1" spans="1:11">
      <c r="A150" s="693"/>
      <c r="B150" s="726" t="s">
        <v>103</v>
      </c>
      <c r="C150" s="727">
        <v>100</v>
      </c>
      <c r="D150" s="714"/>
      <c r="E150" s="728">
        <v>2521822.72</v>
      </c>
      <c r="F150" s="707"/>
      <c r="G150" s="711"/>
      <c r="H150" s="711"/>
      <c r="I150" s="711"/>
      <c r="J150" s="711"/>
      <c r="K150" s="711"/>
    </row>
    <row r="151" hidden="1" spans="1:11">
      <c r="A151" s="693"/>
      <c r="B151" s="726" t="s">
        <v>104</v>
      </c>
      <c r="C151" s="727">
        <v>100</v>
      </c>
      <c r="D151" s="714"/>
      <c r="E151" s="728">
        <v>472353.28</v>
      </c>
      <c r="F151" s="707"/>
      <c r="G151" s="711"/>
      <c r="H151" s="711"/>
      <c r="I151" s="711"/>
      <c r="J151" s="711"/>
      <c r="K151" s="711"/>
    </row>
    <row r="152" hidden="1" spans="1:11">
      <c r="A152" s="693"/>
      <c r="B152" s="726" t="s">
        <v>105</v>
      </c>
      <c r="C152" s="727">
        <v>200</v>
      </c>
      <c r="D152" s="714"/>
      <c r="E152" s="728">
        <v>110080</v>
      </c>
      <c r="F152" s="707"/>
      <c r="G152" s="711"/>
      <c r="H152" s="711"/>
      <c r="I152" s="711"/>
      <c r="J152" s="711"/>
      <c r="K152" s="711"/>
    </row>
    <row r="153" hidden="1" spans="1:11">
      <c r="A153" s="693"/>
      <c r="B153" s="726" t="s">
        <v>106</v>
      </c>
      <c r="C153" s="727">
        <v>200</v>
      </c>
      <c r="D153" s="714"/>
      <c r="E153" s="728">
        <v>112061.44</v>
      </c>
      <c r="F153" s="707"/>
      <c r="G153" s="711"/>
      <c r="H153" s="711"/>
      <c r="I153" s="711"/>
      <c r="J153" s="711"/>
      <c r="K153" s="711"/>
    </row>
    <row r="154" hidden="1" spans="1:11">
      <c r="A154" s="693"/>
      <c r="B154" s="726" t="s">
        <v>107</v>
      </c>
      <c r="C154" s="727">
        <v>200</v>
      </c>
      <c r="D154" s="714"/>
      <c r="E154" s="728">
        <v>358090.24</v>
      </c>
      <c r="F154" s="707"/>
      <c r="G154" s="711"/>
      <c r="H154" s="711"/>
      <c r="I154" s="711"/>
      <c r="J154" s="711"/>
      <c r="K154" s="711"/>
    </row>
    <row r="155" hidden="1" spans="1:11">
      <c r="A155" s="693"/>
      <c r="B155" s="726" t="s">
        <v>108</v>
      </c>
      <c r="C155" s="727">
        <v>200</v>
      </c>
      <c r="D155" s="714"/>
      <c r="E155" s="728">
        <v>55040</v>
      </c>
      <c r="F155" s="707"/>
      <c r="G155" s="711"/>
      <c r="H155" s="711"/>
      <c r="I155" s="711"/>
      <c r="J155" s="711"/>
      <c r="K155" s="711"/>
    </row>
    <row r="156" hidden="1" spans="1:11">
      <c r="A156" s="693"/>
      <c r="B156" s="726" t="s">
        <v>109</v>
      </c>
      <c r="C156" s="727">
        <v>200</v>
      </c>
      <c r="D156" s="714"/>
      <c r="E156" s="728">
        <v>154772.48</v>
      </c>
      <c r="F156" s="707"/>
      <c r="G156" s="711"/>
      <c r="H156" s="711"/>
      <c r="I156" s="711"/>
      <c r="J156" s="711"/>
      <c r="K156" s="711"/>
    </row>
    <row r="157" hidden="1" spans="1:11">
      <c r="A157" s="693"/>
      <c r="B157" s="726" t="s">
        <v>110</v>
      </c>
      <c r="C157" s="727">
        <v>200</v>
      </c>
      <c r="D157" s="714"/>
      <c r="E157" s="728">
        <v>102924.8</v>
      </c>
      <c r="F157" s="707"/>
      <c r="G157" s="711"/>
      <c r="H157" s="711"/>
      <c r="I157" s="711"/>
      <c r="J157" s="711"/>
      <c r="K157" s="711"/>
    </row>
    <row r="158" hidden="1" spans="1:11">
      <c r="A158" s="693"/>
      <c r="B158" s="726" t="s">
        <v>111</v>
      </c>
      <c r="C158" s="727">
        <v>200</v>
      </c>
      <c r="D158" s="714"/>
      <c r="E158" s="728">
        <v>55040</v>
      </c>
      <c r="F158" s="707"/>
      <c r="G158" s="711"/>
      <c r="H158" s="711"/>
      <c r="I158" s="711"/>
      <c r="J158" s="711"/>
      <c r="K158" s="711"/>
    </row>
    <row r="159" hidden="1" spans="1:11">
      <c r="A159" s="693"/>
      <c r="B159" s="726" t="s">
        <v>112</v>
      </c>
      <c r="C159" s="727">
        <v>200</v>
      </c>
      <c r="D159" s="714"/>
      <c r="E159" s="728">
        <v>115473.92</v>
      </c>
      <c r="F159" s="707"/>
      <c r="G159" s="711"/>
      <c r="H159" s="711"/>
      <c r="I159" s="711"/>
      <c r="J159" s="711"/>
      <c r="K159" s="711"/>
    </row>
    <row r="160" hidden="1" spans="1:11">
      <c r="A160" s="693"/>
      <c r="B160" s="726" t="s">
        <v>113</v>
      </c>
      <c r="C160" s="727">
        <v>200</v>
      </c>
      <c r="D160" s="714"/>
      <c r="E160" s="728">
        <v>55040</v>
      </c>
      <c r="F160" s="707"/>
      <c r="G160" s="711"/>
      <c r="H160" s="711"/>
      <c r="I160" s="711"/>
      <c r="J160" s="711"/>
      <c r="K160" s="711"/>
    </row>
    <row r="161" hidden="1" spans="1:11">
      <c r="A161" s="693"/>
      <c r="B161" s="726" t="s">
        <v>114</v>
      </c>
      <c r="C161" s="727">
        <v>200</v>
      </c>
      <c r="D161" s="714"/>
      <c r="E161" s="728">
        <v>55040</v>
      </c>
      <c r="F161" s="707"/>
      <c r="G161" s="711"/>
      <c r="H161" s="711"/>
      <c r="I161" s="711"/>
      <c r="J161" s="711"/>
      <c r="K161" s="711"/>
    </row>
    <row r="162" hidden="1" spans="1:11">
      <c r="A162" s="693"/>
      <c r="B162" s="726" t="s">
        <v>115</v>
      </c>
      <c r="C162" s="727">
        <v>200</v>
      </c>
      <c r="D162" s="714"/>
      <c r="E162" s="728">
        <v>55040</v>
      </c>
      <c r="F162" s="707"/>
      <c r="G162" s="711"/>
      <c r="H162" s="711"/>
      <c r="I162" s="711"/>
      <c r="J162" s="711"/>
      <c r="K162" s="711"/>
    </row>
    <row r="163" hidden="1" spans="1:11">
      <c r="A163" s="693"/>
      <c r="B163" s="726" t="s">
        <v>116</v>
      </c>
      <c r="C163" s="727">
        <v>200</v>
      </c>
      <c r="D163" s="714"/>
      <c r="E163" s="728">
        <v>102814.72</v>
      </c>
      <c r="F163" s="707"/>
      <c r="G163" s="711"/>
      <c r="H163" s="711"/>
      <c r="I163" s="711"/>
      <c r="J163" s="711"/>
      <c r="K163" s="711"/>
    </row>
    <row r="164" hidden="1" spans="1:11">
      <c r="A164" s="693"/>
      <c r="B164" s="726" t="s">
        <v>117</v>
      </c>
      <c r="C164" s="727">
        <v>200</v>
      </c>
      <c r="D164" s="714"/>
      <c r="E164" s="728">
        <v>1325913.6</v>
      </c>
      <c r="F164" s="707"/>
      <c r="G164" s="711"/>
      <c r="H164" s="711"/>
      <c r="I164" s="711"/>
      <c r="J164" s="711"/>
      <c r="K164" s="711"/>
    </row>
    <row r="165" hidden="1" spans="1:11">
      <c r="A165" s="693"/>
      <c r="B165" s="726" t="s">
        <v>118</v>
      </c>
      <c r="C165" s="727">
        <v>200</v>
      </c>
      <c r="D165" s="714"/>
      <c r="E165" s="728">
        <v>55040</v>
      </c>
      <c r="F165" s="707"/>
      <c r="G165" s="711"/>
      <c r="H165" s="711"/>
      <c r="I165" s="711"/>
      <c r="J165" s="711"/>
      <c r="K165" s="711"/>
    </row>
    <row r="166" hidden="1" spans="1:11">
      <c r="A166" s="693"/>
      <c r="B166" s="726" t="s">
        <v>119</v>
      </c>
      <c r="C166" s="727">
        <v>200</v>
      </c>
      <c r="D166" s="714"/>
      <c r="E166" s="728">
        <v>55040</v>
      </c>
      <c r="F166" s="707"/>
      <c r="G166" s="711"/>
      <c r="H166" s="711"/>
      <c r="I166" s="711"/>
      <c r="J166" s="711"/>
      <c r="K166" s="711"/>
    </row>
    <row r="167" hidden="1" spans="1:11">
      <c r="A167" s="693"/>
      <c r="B167" s="726" t="s">
        <v>120</v>
      </c>
      <c r="C167" s="727">
        <v>200</v>
      </c>
      <c r="D167" s="714"/>
      <c r="E167" s="728">
        <v>1506114.56</v>
      </c>
      <c r="F167" s="707"/>
      <c r="G167" s="711"/>
      <c r="H167" s="711"/>
      <c r="I167" s="711"/>
      <c r="J167" s="711"/>
      <c r="K167" s="711"/>
    </row>
    <row r="168" hidden="1" spans="1:11">
      <c r="A168" s="693"/>
      <c r="B168" s="726" t="s">
        <v>121</v>
      </c>
      <c r="C168" s="727">
        <v>200</v>
      </c>
      <c r="D168" s="714"/>
      <c r="E168" s="728">
        <v>169523.2</v>
      </c>
      <c r="F168" s="707"/>
      <c r="G168" s="711"/>
      <c r="H168" s="711"/>
      <c r="I168" s="711"/>
      <c r="J168" s="711"/>
      <c r="K168" s="711"/>
    </row>
    <row r="169" hidden="1" spans="1:11">
      <c r="A169" s="693"/>
      <c r="B169" s="726" t="s">
        <v>122</v>
      </c>
      <c r="C169" s="727">
        <v>200</v>
      </c>
      <c r="D169" s="714"/>
      <c r="E169" s="728">
        <v>115914.24</v>
      </c>
      <c r="F169" s="707"/>
      <c r="G169" s="711"/>
      <c r="H169" s="711"/>
      <c r="I169" s="711"/>
      <c r="J169" s="711"/>
      <c r="K169" s="711"/>
    </row>
    <row r="170" hidden="1" spans="1:11">
      <c r="A170" s="693"/>
      <c r="B170" s="726" t="s">
        <v>123</v>
      </c>
      <c r="C170" s="727">
        <v>200</v>
      </c>
      <c r="D170" s="714"/>
      <c r="E170" s="728">
        <v>5013813.76</v>
      </c>
      <c r="F170" s="707"/>
      <c r="G170" s="711"/>
      <c r="H170" s="711"/>
      <c r="I170" s="711"/>
      <c r="J170" s="711"/>
      <c r="K170" s="711"/>
    </row>
    <row r="171" hidden="1" spans="1:11">
      <c r="A171" s="693"/>
      <c r="B171" s="726" t="s">
        <v>124</v>
      </c>
      <c r="C171" s="727">
        <v>200</v>
      </c>
      <c r="D171" s="714"/>
      <c r="E171" s="728">
        <v>621401.6</v>
      </c>
      <c r="F171" s="707"/>
      <c r="G171" s="711"/>
      <c r="H171" s="711"/>
      <c r="I171" s="711"/>
      <c r="J171" s="711"/>
      <c r="K171" s="711"/>
    </row>
    <row r="172" hidden="1" spans="1:11">
      <c r="A172" s="693"/>
      <c r="B172" s="726" t="s">
        <v>125</v>
      </c>
      <c r="C172" s="727">
        <v>200</v>
      </c>
      <c r="D172" s="714"/>
      <c r="E172" s="728">
        <v>1205486.08</v>
      </c>
      <c r="F172" s="707"/>
      <c r="G172" s="711"/>
      <c r="H172" s="711"/>
      <c r="I172" s="711"/>
      <c r="J172" s="711"/>
      <c r="K172" s="711"/>
    </row>
    <row r="173" hidden="1" spans="1:11">
      <c r="A173" s="693"/>
      <c r="B173" s="726" t="s">
        <v>126</v>
      </c>
      <c r="C173" s="727">
        <v>400</v>
      </c>
      <c r="D173" s="714"/>
      <c r="E173" s="728">
        <v>358640.64</v>
      </c>
      <c r="F173" s="707"/>
      <c r="G173" s="711"/>
      <c r="H173" s="711"/>
      <c r="I173" s="711"/>
      <c r="J173" s="711"/>
      <c r="K173" s="711"/>
    </row>
    <row r="174" hidden="1" spans="1:11">
      <c r="A174" s="693"/>
      <c r="B174" s="726" t="s">
        <v>127</v>
      </c>
      <c r="C174" s="727">
        <v>400</v>
      </c>
      <c r="D174" s="714"/>
      <c r="E174" s="728">
        <v>252523.52</v>
      </c>
      <c r="F174" s="707"/>
      <c r="G174" s="711"/>
      <c r="H174" s="711"/>
      <c r="I174" s="711"/>
      <c r="J174" s="711"/>
      <c r="K174" s="711"/>
    </row>
    <row r="175" ht="28" hidden="1" spans="1:11">
      <c r="A175" s="693"/>
      <c r="B175" s="726" t="s">
        <v>128</v>
      </c>
      <c r="C175" s="727">
        <v>24</v>
      </c>
      <c r="D175" s="714"/>
      <c r="E175" s="728">
        <v>377636.0448</v>
      </c>
      <c r="F175" s="707"/>
      <c r="G175" s="711"/>
      <c r="H175" s="711"/>
      <c r="I175" s="711"/>
      <c r="J175" s="711"/>
      <c r="K175" s="711"/>
    </row>
    <row r="176" ht="42" hidden="1" spans="1:11">
      <c r="A176" s="693"/>
      <c r="B176" s="726" t="s">
        <v>129</v>
      </c>
      <c r="C176" s="727">
        <v>24</v>
      </c>
      <c r="D176" s="714"/>
      <c r="E176" s="728">
        <v>2379115.008</v>
      </c>
      <c r="F176" s="707"/>
      <c r="G176" s="711"/>
      <c r="H176" s="711"/>
      <c r="I176" s="711"/>
      <c r="J176" s="711"/>
      <c r="K176" s="711"/>
    </row>
    <row r="177" hidden="1" spans="1:11">
      <c r="A177" s="693"/>
      <c r="B177" s="726" t="s">
        <v>130</v>
      </c>
      <c r="C177" s="727">
        <v>20</v>
      </c>
      <c r="D177" s="714"/>
      <c r="E177" s="728">
        <v>1648205.824</v>
      </c>
      <c r="F177" s="707"/>
      <c r="G177" s="711"/>
      <c r="H177" s="711"/>
      <c r="I177" s="711"/>
      <c r="J177" s="711"/>
      <c r="K177" s="711"/>
    </row>
    <row r="178" hidden="1" spans="1:11">
      <c r="A178" s="693"/>
      <c r="B178" s="726" t="s">
        <v>131</v>
      </c>
      <c r="C178" s="727">
        <v>100</v>
      </c>
      <c r="D178" s="714"/>
      <c r="E178" s="728">
        <v>1118853.12</v>
      </c>
      <c r="F178" s="707"/>
      <c r="G178" s="711"/>
      <c r="H178" s="711"/>
      <c r="I178" s="711"/>
      <c r="J178" s="711"/>
      <c r="K178" s="711"/>
    </row>
    <row r="179" hidden="1" spans="1:11">
      <c r="A179" s="693"/>
      <c r="B179" s="726" t="s">
        <v>132</v>
      </c>
      <c r="C179" s="727">
        <v>200</v>
      </c>
      <c r="D179" s="714"/>
      <c r="E179" s="728">
        <v>55040</v>
      </c>
      <c r="F179" s="707"/>
      <c r="G179" s="711"/>
      <c r="H179" s="711"/>
      <c r="I179" s="711"/>
      <c r="J179" s="711"/>
      <c r="K179" s="711"/>
    </row>
    <row r="180" hidden="1" spans="1:11">
      <c r="A180" s="693"/>
      <c r="B180" s="726" t="s">
        <v>133</v>
      </c>
      <c r="C180" s="727">
        <v>200</v>
      </c>
      <c r="D180" s="714"/>
      <c r="E180" s="728">
        <v>1217044.48</v>
      </c>
      <c r="F180" s="707"/>
      <c r="G180" s="711"/>
      <c r="H180" s="711"/>
      <c r="I180" s="711"/>
      <c r="J180" s="711"/>
      <c r="K180" s="711"/>
    </row>
    <row r="181" ht="28" hidden="1" spans="1:11">
      <c r="A181" s="693"/>
      <c r="B181" s="726" t="s">
        <v>134</v>
      </c>
      <c r="C181" s="727">
        <v>200</v>
      </c>
      <c r="D181" s="714"/>
      <c r="E181" s="728">
        <v>2185418.24</v>
      </c>
      <c r="F181" s="707"/>
      <c r="G181" s="711"/>
      <c r="H181" s="711"/>
      <c r="I181" s="711"/>
      <c r="J181" s="711"/>
      <c r="K181" s="711"/>
    </row>
    <row r="182" spans="1:11">
      <c r="A182" s="698">
        <v>4</v>
      </c>
      <c r="B182" s="699" t="s">
        <v>136</v>
      </c>
      <c r="C182" s="700">
        <v>1000</v>
      </c>
      <c r="D182" s="708">
        <v>24000</v>
      </c>
      <c r="E182" s="708">
        <f t="shared" si="3"/>
        <v>24000000</v>
      </c>
      <c r="F182" s="710"/>
      <c r="G182" s="711"/>
      <c r="H182" s="711"/>
      <c r="I182" s="711"/>
      <c r="J182" s="711"/>
      <c r="K182" s="711"/>
    </row>
    <row r="183" spans="1:11">
      <c r="A183" s="698">
        <v>5</v>
      </c>
      <c r="B183" s="699" t="s">
        <v>137</v>
      </c>
      <c r="C183" s="700">
        <v>500</v>
      </c>
      <c r="D183" s="708">
        <v>8700</v>
      </c>
      <c r="E183" s="708">
        <f t="shared" si="3"/>
        <v>4350000</v>
      </c>
      <c r="F183" s="710"/>
      <c r="G183" s="711"/>
      <c r="H183" s="711"/>
      <c r="I183" s="711"/>
      <c r="J183" s="711"/>
      <c r="K183" s="711"/>
    </row>
    <row r="184" spans="1:11">
      <c r="A184" s="698">
        <v>6</v>
      </c>
      <c r="B184" s="699" t="s">
        <v>138</v>
      </c>
      <c r="C184" s="700">
        <v>200</v>
      </c>
      <c r="D184" s="708">
        <v>2955</v>
      </c>
      <c r="E184" s="708">
        <f t="shared" si="3"/>
        <v>591000</v>
      </c>
      <c r="F184" s="710"/>
      <c r="G184" s="693"/>
      <c r="H184" s="693"/>
      <c r="I184" s="693"/>
      <c r="J184" s="693"/>
      <c r="K184" s="693"/>
    </row>
    <row r="185" spans="1:11">
      <c r="A185" s="698">
        <v>7</v>
      </c>
      <c r="B185" s="699" t="s">
        <v>139</v>
      </c>
      <c r="C185" s="700">
        <v>300</v>
      </c>
      <c r="D185" s="708">
        <v>2800</v>
      </c>
      <c r="E185" s="708">
        <f t="shared" si="3"/>
        <v>840000</v>
      </c>
      <c r="F185" s="710"/>
      <c r="G185" s="711"/>
      <c r="H185" s="711"/>
      <c r="I185" s="711"/>
      <c r="J185" s="711"/>
      <c r="K185" s="711"/>
    </row>
    <row r="186" spans="1:13">
      <c r="A186" s="698">
        <v>8</v>
      </c>
      <c r="B186" s="699" t="s">
        <v>154</v>
      </c>
      <c r="C186" s="700">
        <v>1</v>
      </c>
      <c r="D186" s="708">
        <f>'POE CSSR Equip Total'!F47</f>
        <v>4438008</v>
      </c>
      <c r="E186" s="717">
        <f t="shared" si="3"/>
        <v>4438008</v>
      </c>
      <c r="F186" s="710"/>
      <c r="G186" s="718"/>
      <c r="H186" s="718"/>
      <c r="I186" s="718"/>
      <c r="J186" s="718"/>
      <c r="K186" s="718"/>
      <c r="M186" s="688" t="s">
        <v>165</v>
      </c>
    </row>
    <row r="187" spans="1:13">
      <c r="A187" s="698">
        <v>9</v>
      </c>
      <c r="B187" s="699" t="s">
        <v>157</v>
      </c>
      <c r="C187" s="700">
        <v>1</v>
      </c>
      <c r="D187" s="719">
        <f>'POE WASAR Equip'!E23</f>
        <v>2656800</v>
      </c>
      <c r="E187" s="717">
        <f t="shared" si="3"/>
        <v>2656800</v>
      </c>
      <c r="F187" s="710"/>
      <c r="G187" s="718"/>
      <c r="H187" s="718"/>
      <c r="I187" s="718"/>
      <c r="J187" s="718"/>
      <c r="K187" s="718"/>
      <c r="M187" s="688" t="s">
        <v>165</v>
      </c>
    </row>
    <row r="188" spans="1:11">
      <c r="A188" s="698">
        <v>10</v>
      </c>
      <c r="B188" s="699" t="s">
        <v>163</v>
      </c>
      <c r="C188" s="700">
        <v>380</v>
      </c>
      <c r="D188" s="719">
        <v>90000</v>
      </c>
      <c r="E188" s="717">
        <f t="shared" si="3"/>
        <v>34200000</v>
      </c>
      <c r="F188" s="710"/>
      <c r="G188" s="718"/>
      <c r="H188" s="718"/>
      <c r="I188" s="718"/>
      <c r="J188" s="718"/>
      <c r="K188" s="718"/>
    </row>
    <row r="189" spans="1:6">
      <c r="A189" s="698">
        <v>11</v>
      </c>
      <c r="B189" s="720" t="s">
        <v>158</v>
      </c>
      <c r="C189" s="721"/>
      <c r="D189" s="722"/>
      <c r="E189" s="708">
        <f>SUM(E100,E104,E108,E187+E183,E185,E182,E184,E186,E188)</f>
        <v>119577201.9968</v>
      </c>
      <c r="F189" s="710"/>
    </row>
    <row r="190" spans="1:6">
      <c r="A190" s="698">
        <v>12</v>
      </c>
      <c r="B190" s="720" t="s">
        <v>159</v>
      </c>
      <c r="C190" s="721"/>
      <c r="D190" s="722"/>
      <c r="E190" s="723">
        <v>119652705.26</v>
      </c>
      <c r="F190" s="710"/>
    </row>
    <row r="191" spans="1:6">
      <c r="A191" s="698">
        <v>13</v>
      </c>
      <c r="B191" s="720" t="s">
        <v>160</v>
      </c>
      <c r="C191" s="721"/>
      <c r="D191" s="722"/>
      <c r="E191" s="724">
        <f>E190-E189</f>
        <v>75503.2631999999</v>
      </c>
      <c r="F191" s="725" t="s">
        <v>143</v>
      </c>
    </row>
    <row r="192" spans="2:5">
      <c r="B192" s="689"/>
      <c r="E192" s="689"/>
    </row>
  </sheetData>
  <mergeCells count="10">
    <mergeCell ref="A2:E2"/>
    <mergeCell ref="G2:K2"/>
    <mergeCell ref="B93:D93"/>
    <mergeCell ref="B94:D94"/>
    <mergeCell ref="B95:D95"/>
    <mergeCell ref="A98:E98"/>
    <mergeCell ref="G98:K98"/>
    <mergeCell ref="B189:D189"/>
    <mergeCell ref="B190:D190"/>
    <mergeCell ref="B191:D191"/>
  </mergeCells>
  <pageMargins left="0.7" right="0.7" top="0.75" bottom="0.75" header="0.3" footer="0.3"/>
  <pageSetup paperSize="9" scale="99" orientation="landscape"/>
  <headerFooter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tabColor theme="9"/>
    <pageSetUpPr fitToPage="1"/>
  </sheetPr>
  <dimension ref="A1:I17"/>
  <sheetViews>
    <sheetView view="pageBreakPreview" zoomScaleNormal="100" workbookViewId="0">
      <selection activeCell="A1" sqref="A1:G24"/>
    </sheetView>
  </sheetViews>
  <sheetFormatPr defaultColWidth="9.13636363636364" defaultRowHeight="15.5"/>
  <cols>
    <col min="1" max="1" width="3.85454545454545" style="34" customWidth="1"/>
    <col min="2" max="2" width="38" style="34" customWidth="1"/>
    <col min="3" max="3" width="15.7090909090909" style="34" customWidth="1"/>
    <col min="4" max="4" width="9.13636363636364" style="9" customWidth="1"/>
    <col min="5" max="5" width="8.57272727272727" style="34" customWidth="1"/>
    <col min="6" max="6" width="12.7090909090909" style="34" customWidth="1"/>
    <col min="7" max="7" width="13.1363636363636" style="34" customWidth="1"/>
    <col min="8" max="8" width="14.2818181818182" style="34" customWidth="1"/>
    <col min="9" max="10" width="9.13636363636364" style="34"/>
    <col min="11" max="11" width="15" style="34" customWidth="1"/>
    <col min="12" max="12" width="13.8545454545455" style="34" customWidth="1"/>
    <col min="13" max="16384" width="9.13636363636364" style="34"/>
  </cols>
  <sheetData>
    <row r="1" spans="1:7">
      <c r="A1" s="9" t="s">
        <v>231</v>
      </c>
      <c r="B1" s="9"/>
      <c r="C1" s="9"/>
      <c r="E1" s="9"/>
      <c r="F1" s="9"/>
      <c r="G1" s="9"/>
    </row>
    <row r="2" spans="1:7">
      <c r="A2" s="9" t="s">
        <v>651</v>
      </c>
      <c r="B2" s="9"/>
      <c r="C2" s="9"/>
      <c r="E2" s="9"/>
      <c r="F2" s="9"/>
      <c r="G2" s="9"/>
    </row>
    <row r="3" spans="1:7">
      <c r="A3" s="35" t="s">
        <v>269</v>
      </c>
      <c r="B3" s="35"/>
      <c r="C3" s="35"/>
      <c r="D3" s="35"/>
      <c r="E3" s="35"/>
      <c r="F3" s="35"/>
      <c r="G3" s="35"/>
    </row>
    <row r="4" spans="1:7">
      <c r="A4" s="9" t="s">
        <v>303</v>
      </c>
      <c r="B4" s="9"/>
      <c r="C4" s="9"/>
      <c r="E4" s="9"/>
      <c r="F4" s="9"/>
      <c r="G4" s="9"/>
    </row>
    <row r="5" spans="1:6">
      <c r="A5" s="9"/>
      <c r="B5" s="9"/>
      <c r="C5" s="9"/>
      <c r="E5" s="9"/>
      <c r="F5" s="9"/>
    </row>
    <row r="6" spans="1:6">
      <c r="A6" s="9"/>
      <c r="B6" s="9"/>
      <c r="C6" s="9"/>
      <c r="E6" s="9"/>
      <c r="F6" s="9"/>
    </row>
    <row r="7" spans="1:7">
      <c r="A7" s="9" t="s">
        <v>652</v>
      </c>
      <c r="B7" s="9"/>
      <c r="C7" s="9"/>
      <c r="E7" s="9"/>
      <c r="F7" s="9"/>
      <c r="G7" s="9"/>
    </row>
    <row r="8" spans="1:7">
      <c r="A8" s="35" t="s">
        <v>653</v>
      </c>
      <c r="B8" s="35"/>
      <c r="C8" s="35"/>
      <c r="D8" s="35"/>
      <c r="E8" s="35"/>
      <c r="F8" s="35"/>
      <c r="G8" s="35"/>
    </row>
    <row r="9" spans="1:7">
      <c r="A9" s="9" t="s">
        <v>654</v>
      </c>
      <c r="B9" s="9"/>
      <c r="C9" s="9"/>
      <c r="E9" s="9"/>
      <c r="F9" s="9"/>
      <c r="G9" s="9"/>
    </row>
    <row r="10" spans="1:7">
      <c r="A10" s="9"/>
      <c r="B10" s="9"/>
      <c r="C10" s="9"/>
      <c r="E10" s="9"/>
      <c r="F10" s="9"/>
      <c r="G10" s="9"/>
    </row>
    <row r="11" spans="1:8">
      <c r="A11" s="86" t="s">
        <v>664</v>
      </c>
      <c r="B11" s="86"/>
      <c r="C11" s="86"/>
      <c r="D11" s="34"/>
      <c r="E11" s="9"/>
      <c r="H11" s="87"/>
    </row>
    <row r="12" s="85" customFormat="1" ht="31" spans="1:7">
      <c r="A12" s="38" t="s">
        <v>145</v>
      </c>
      <c r="B12" s="38" t="s">
        <v>306</v>
      </c>
      <c r="C12" s="38" t="s">
        <v>656</v>
      </c>
      <c r="D12" s="38" t="s">
        <v>278</v>
      </c>
      <c r="E12" s="38" t="s">
        <v>308</v>
      </c>
      <c r="F12" s="38" t="s">
        <v>657</v>
      </c>
      <c r="G12" s="38" t="s">
        <v>658</v>
      </c>
    </row>
    <row r="13" s="2" customFormat="1" ht="62" spans="1:9">
      <c r="A13" s="101">
        <v>1</v>
      </c>
      <c r="B13" s="102" t="s">
        <v>665</v>
      </c>
      <c r="C13" s="103" t="s">
        <v>666</v>
      </c>
      <c r="D13" s="103">
        <v>12</v>
      </c>
      <c r="E13" s="101" t="s">
        <v>661</v>
      </c>
      <c r="F13" s="104">
        <v>239815.5</v>
      </c>
      <c r="G13" s="91">
        <f t="shared" ref="G13" si="0">D13*F13</f>
        <v>2877786</v>
      </c>
      <c r="I13" s="97"/>
    </row>
    <row r="14" s="2" customFormat="1" spans="1:9">
      <c r="A14" s="95" t="s">
        <v>248</v>
      </c>
      <c r="B14" s="95"/>
      <c r="C14" s="95"/>
      <c r="D14" s="95"/>
      <c r="E14" s="95"/>
      <c r="F14" s="95"/>
      <c r="G14" s="96">
        <f>SUM(G13:G13)</f>
        <v>2877786</v>
      </c>
      <c r="I14" s="97"/>
    </row>
    <row r="15" s="2" customFormat="1" spans="1:9">
      <c r="A15" s="98"/>
      <c r="B15" s="98"/>
      <c r="C15" s="98"/>
      <c r="D15" s="98"/>
      <c r="E15" s="98"/>
      <c r="F15" s="99"/>
      <c r="G15" s="97"/>
      <c r="I15" s="97"/>
    </row>
    <row r="16" s="2" customFormat="1" spans="1:9">
      <c r="A16" s="98"/>
      <c r="B16" s="98"/>
      <c r="C16" s="98"/>
      <c r="D16" s="98"/>
      <c r="E16" s="98"/>
      <c r="F16" s="99"/>
      <c r="G16" s="97"/>
      <c r="I16" s="97"/>
    </row>
    <row r="17" spans="7:7">
      <c r="G17" s="100"/>
    </row>
  </sheetData>
  <mergeCells count="9">
    <mergeCell ref="A1:G1"/>
    <mergeCell ref="A2:G2"/>
    <mergeCell ref="A3:G3"/>
    <mergeCell ref="A4:G4"/>
    <mergeCell ref="A7:G7"/>
    <mergeCell ref="A8:G8"/>
    <mergeCell ref="A9:G9"/>
    <mergeCell ref="A11:C11"/>
    <mergeCell ref="A14:F14"/>
  </mergeCells>
  <printOptions horizontalCentered="1"/>
  <pageMargins left="0.905511811023622" right="0.31496062992126" top="0.748031496062992" bottom="0.748031496062992" header="0.31496062992126" footer="0.31496062992126"/>
  <pageSetup paperSize="9" scale="89" fitToHeight="0" orientation="portrait" horizontalDpi="1200" verticalDpi="1200"/>
  <headerFooter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tabColor theme="9"/>
    <pageSetUpPr fitToPage="1"/>
  </sheetPr>
  <dimension ref="A1:H32"/>
  <sheetViews>
    <sheetView view="pageBreakPreview" zoomScaleNormal="100" workbookViewId="0">
      <selection activeCell="A1" sqref="A1:F39"/>
    </sheetView>
  </sheetViews>
  <sheetFormatPr defaultColWidth="9.13636363636364" defaultRowHeight="15.5" outlineLevelCol="7"/>
  <cols>
    <col min="1" max="1" width="3.85454545454545" style="34" customWidth="1"/>
    <col min="2" max="2" width="42.2818181818182" style="34" customWidth="1"/>
    <col min="3" max="3" width="9.13636363636364" style="9" customWidth="1"/>
    <col min="4" max="4" width="8.57272727272727" style="34" customWidth="1"/>
    <col min="5" max="5" width="14" style="34" customWidth="1"/>
    <col min="6" max="6" width="13.1363636363636" style="34" customWidth="1"/>
    <col min="7" max="7" width="14.2818181818182" style="34" customWidth="1"/>
    <col min="8" max="9" width="9.13636363636364" style="34"/>
    <col min="10" max="10" width="15" style="34" customWidth="1"/>
    <col min="11" max="11" width="13.8545454545455" style="34" customWidth="1"/>
    <col min="12" max="16384" width="9.13636363636364" style="34"/>
  </cols>
  <sheetData>
    <row r="1" spans="1:6">
      <c r="A1" s="9" t="s">
        <v>231</v>
      </c>
      <c r="B1" s="9"/>
      <c r="D1" s="9"/>
      <c r="E1" s="9"/>
      <c r="F1" s="9"/>
    </row>
    <row r="2" spans="1:6">
      <c r="A2" s="9" t="s">
        <v>651</v>
      </c>
      <c r="B2" s="9"/>
      <c r="D2" s="9"/>
      <c r="E2" s="9"/>
      <c r="F2" s="9"/>
    </row>
    <row r="3" spans="1:6">
      <c r="A3" s="35" t="s">
        <v>269</v>
      </c>
      <c r="B3" s="35"/>
      <c r="C3" s="35"/>
      <c r="D3" s="35"/>
      <c r="E3" s="35"/>
      <c r="F3" s="35"/>
    </row>
    <row r="4" spans="1:6">
      <c r="A4" s="9" t="s">
        <v>303</v>
      </c>
      <c r="B4" s="9"/>
      <c r="D4" s="9"/>
      <c r="E4" s="9"/>
      <c r="F4" s="9"/>
    </row>
    <row r="5" spans="1:5">
      <c r="A5" s="9"/>
      <c r="B5" s="9"/>
      <c r="D5" s="9"/>
      <c r="E5" s="9"/>
    </row>
    <row r="6" spans="1:5">
      <c r="A6" s="9"/>
      <c r="B6" s="9"/>
      <c r="D6" s="9"/>
      <c r="E6" s="9"/>
    </row>
    <row r="7" spans="1:6">
      <c r="A7" s="9" t="s">
        <v>652</v>
      </c>
      <c r="B7" s="9"/>
      <c r="D7" s="9"/>
      <c r="E7" s="9"/>
      <c r="F7" s="9"/>
    </row>
    <row r="8" spans="1:6">
      <c r="A8" s="35" t="s">
        <v>653</v>
      </c>
      <c r="B8" s="35"/>
      <c r="C8" s="35"/>
      <c r="D8" s="35"/>
      <c r="E8" s="35"/>
      <c r="F8" s="35"/>
    </row>
    <row r="9" spans="1:6">
      <c r="A9" s="9" t="s">
        <v>654</v>
      </c>
      <c r="B9" s="9"/>
      <c r="D9" s="9"/>
      <c r="E9" s="9"/>
      <c r="F9" s="9"/>
    </row>
    <row r="10" spans="1:6">
      <c r="A10" s="9"/>
      <c r="B10" s="9"/>
      <c r="D10" s="9"/>
      <c r="E10" s="9"/>
      <c r="F10" s="9"/>
    </row>
    <row r="11" spans="1:7">
      <c r="A11" s="86" t="s">
        <v>667</v>
      </c>
      <c r="B11" s="86"/>
      <c r="C11" s="34"/>
      <c r="D11" s="9"/>
      <c r="G11" s="87"/>
    </row>
    <row r="12" s="85" customFormat="1" ht="31" spans="1:6">
      <c r="A12" s="38" t="s">
        <v>145</v>
      </c>
      <c r="B12" s="38" t="s">
        <v>306</v>
      </c>
      <c r="C12" s="38" t="s">
        <v>278</v>
      </c>
      <c r="D12" s="38" t="s">
        <v>308</v>
      </c>
      <c r="E12" s="38" t="s">
        <v>657</v>
      </c>
      <c r="F12" s="38" t="s">
        <v>658</v>
      </c>
    </row>
    <row r="13" s="85" customFormat="1" ht="31" spans="1:6">
      <c r="A13" s="88">
        <v>1</v>
      </c>
      <c r="B13" s="89" t="s">
        <v>668</v>
      </c>
      <c r="C13" s="88">
        <v>400</v>
      </c>
      <c r="D13" s="88" t="s">
        <v>319</v>
      </c>
      <c r="E13" s="90">
        <v>916.32</v>
      </c>
      <c r="F13" s="91">
        <f t="shared" ref="F13:F28" si="0">C13*E13</f>
        <v>366528</v>
      </c>
    </row>
    <row r="14" s="85" customFormat="1" ht="31" spans="1:6">
      <c r="A14" s="88">
        <v>2</v>
      </c>
      <c r="B14" s="89" t="s">
        <v>669</v>
      </c>
      <c r="C14" s="88">
        <v>400</v>
      </c>
      <c r="D14" s="88" t="s">
        <v>319</v>
      </c>
      <c r="E14" s="90">
        <v>240.53</v>
      </c>
      <c r="F14" s="91">
        <f t="shared" si="0"/>
        <v>96212</v>
      </c>
    </row>
    <row r="15" s="85" customFormat="1" ht="31" spans="1:6">
      <c r="A15" s="88">
        <v>3</v>
      </c>
      <c r="B15" s="89" t="s">
        <v>670</v>
      </c>
      <c r="C15" s="88">
        <v>400</v>
      </c>
      <c r="D15" s="88" t="s">
        <v>319</v>
      </c>
      <c r="E15" s="90">
        <v>4638.87</v>
      </c>
      <c r="F15" s="91">
        <f t="shared" si="0"/>
        <v>1855548</v>
      </c>
    </row>
    <row r="16" s="85" customFormat="1" ht="31" spans="1:6">
      <c r="A16" s="88">
        <v>4</v>
      </c>
      <c r="B16" s="89" t="s">
        <v>671</v>
      </c>
      <c r="C16" s="88">
        <v>400</v>
      </c>
      <c r="D16" s="88" t="s">
        <v>319</v>
      </c>
      <c r="E16" s="90">
        <v>1546.29</v>
      </c>
      <c r="F16" s="91">
        <f t="shared" si="0"/>
        <v>618516</v>
      </c>
    </row>
    <row r="17" s="85" customFormat="1" spans="1:6">
      <c r="A17" s="88">
        <v>5</v>
      </c>
      <c r="B17" s="92" t="s">
        <v>672</v>
      </c>
      <c r="C17" s="88">
        <v>400</v>
      </c>
      <c r="D17" s="88" t="s">
        <v>319</v>
      </c>
      <c r="E17" s="90">
        <v>9.16</v>
      </c>
      <c r="F17" s="91">
        <f t="shared" si="0"/>
        <v>3664</v>
      </c>
    </row>
    <row r="18" s="85" customFormat="1" ht="31" spans="1:6">
      <c r="A18" s="88">
        <v>6</v>
      </c>
      <c r="B18" s="89" t="s">
        <v>673</v>
      </c>
      <c r="C18" s="88">
        <v>400</v>
      </c>
      <c r="D18" s="88" t="s">
        <v>319</v>
      </c>
      <c r="E18" s="90">
        <v>377.98</v>
      </c>
      <c r="F18" s="91">
        <f t="shared" si="0"/>
        <v>151192</v>
      </c>
    </row>
    <row r="19" s="85" customFormat="1" ht="31" spans="1:6">
      <c r="A19" s="88">
        <v>7</v>
      </c>
      <c r="B19" s="89" t="s">
        <v>674</v>
      </c>
      <c r="C19" s="88">
        <v>400</v>
      </c>
      <c r="D19" s="88" t="s">
        <v>319</v>
      </c>
      <c r="E19" s="90">
        <v>377.98</v>
      </c>
      <c r="F19" s="91">
        <f t="shared" si="0"/>
        <v>151192</v>
      </c>
    </row>
    <row r="20" s="85" customFormat="1" ht="31" spans="1:6">
      <c r="A20" s="88">
        <v>8</v>
      </c>
      <c r="B20" s="89" t="s">
        <v>675</v>
      </c>
      <c r="C20" s="88">
        <v>400</v>
      </c>
      <c r="D20" s="88" t="s">
        <v>319</v>
      </c>
      <c r="E20" s="90">
        <v>12000</v>
      </c>
      <c r="F20" s="91">
        <f t="shared" si="0"/>
        <v>4800000</v>
      </c>
    </row>
    <row r="21" s="85" customFormat="1" ht="31" spans="1:6">
      <c r="A21" s="88">
        <v>9</v>
      </c>
      <c r="B21" s="89" t="s">
        <v>676</v>
      </c>
      <c r="C21" s="88">
        <v>400</v>
      </c>
      <c r="D21" s="88" t="s">
        <v>319</v>
      </c>
      <c r="E21" s="90">
        <v>10308.6</v>
      </c>
      <c r="F21" s="91">
        <f t="shared" si="0"/>
        <v>4123440</v>
      </c>
    </row>
    <row r="22" s="85" customFormat="1" ht="263.5" spans="1:6">
      <c r="A22" s="88">
        <v>10</v>
      </c>
      <c r="B22" s="89" t="s">
        <v>677</v>
      </c>
      <c r="C22" s="88">
        <v>400</v>
      </c>
      <c r="D22" s="93" t="s">
        <v>513</v>
      </c>
      <c r="E22" s="90">
        <v>5933.17</v>
      </c>
      <c r="F22" s="91">
        <f t="shared" si="0"/>
        <v>2373268</v>
      </c>
    </row>
    <row r="23" s="85" customFormat="1" ht="124" spans="1:6">
      <c r="A23" s="88">
        <v>11</v>
      </c>
      <c r="B23" s="89" t="s">
        <v>678</v>
      </c>
      <c r="C23" s="88">
        <v>400</v>
      </c>
      <c r="D23" s="88" t="s">
        <v>513</v>
      </c>
      <c r="E23" s="90">
        <v>733.06</v>
      </c>
      <c r="F23" s="91">
        <f t="shared" si="0"/>
        <v>293224</v>
      </c>
    </row>
    <row r="24" s="85" customFormat="1" ht="77.5" spans="1:6">
      <c r="A24" s="88">
        <v>12</v>
      </c>
      <c r="B24" s="89" t="s">
        <v>679</v>
      </c>
      <c r="C24" s="88">
        <v>400</v>
      </c>
      <c r="D24" s="88" t="s">
        <v>513</v>
      </c>
      <c r="E24" s="90">
        <v>1007.95</v>
      </c>
      <c r="F24" s="91">
        <f t="shared" si="0"/>
        <v>403180</v>
      </c>
    </row>
    <row r="25" s="85" customFormat="1" ht="77.5" spans="1:6">
      <c r="A25" s="88">
        <v>13</v>
      </c>
      <c r="B25" s="89" t="s">
        <v>680</v>
      </c>
      <c r="C25" s="88">
        <v>400</v>
      </c>
      <c r="D25" s="88" t="s">
        <v>513</v>
      </c>
      <c r="E25" s="90">
        <v>366.53</v>
      </c>
      <c r="F25" s="91">
        <f t="shared" si="0"/>
        <v>146612</v>
      </c>
    </row>
    <row r="26" s="85" customFormat="1" ht="31" spans="1:6">
      <c r="A26" s="88">
        <v>14</v>
      </c>
      <c r="B26" s="89" t="s">
        <v>681</v>
      </c>
      <c r="C26" s="88">
        <v>400</v>
      </c>
      <c r="D26" s="88" t="s">
        <v>513</v>
      </c>
      <c r="E26" s="90">
        <v>6299.7</v>
      </c>
      <c r="F26" s="91">
        <f t="shared" si="0"/>
        <v>2519880</v>
      </c>
    </row>
    <row r="27" s="85" customFormat="1" ht="93" spans="1:6">
      <c r="A27" s="88">
        <v>15</v>
      </c>
      <c r="B27" s="94" t="s">
        <v>682</v>
      </c>
      <c r="C27" s="88">
        <v>400</v>
      </c>
      <c r="D27" s="88" t="s">
        <v>513</v>
      </c>
      <c r="E27" s="90">
        <v>2236.97</v>
      </c>
      <c r="F27" s="91">
        <f t="shared" si="0"/>
        <v>894788</v>
      </c>
    </row>
    <row r="28" s="85" customFormat="1" ht="31" spans="1:6">
      <c r="A28" s="88">
        <v>16</v>
      </c>
      <c r="B28" s="89" t="s">
        <v>683</v>
      </c>
      <c r="C28" s="88">
        <v>400</v>
      </c>
      <c r="D28" s="88" t="s">
        <v>319</v>
      </c>
      <c r="E28" s="90">
        <v>5039.76</v>
      </c>
      <c r="F28" s="91">
        <f t="shared" si="0"/>
        <v>2015904</v>
      </c>
    </row>
    <row r="29" s="2" customFormat="1" spans="1:8">
      <c r="A29" s="95" t="s">
        <v>248</v>
      </c>
      <c r="B29" s="95"/>
      <c r="C29" s="95"/>
      <c r="D29" s="95"/>
      <c r="E29" s="95"/>
      <c r="F29" s="96">
        <f>SUM(F13:F28)</f>
        <v>20813148</v>
      </c>
      <c r="H29" s="97"/>
    </row>
    <row r="30" s="2" customFormat="1" spans="1:8">
      <c r="A30" s="98"/>
      <c r="B30" s="98"/>
      <c r="C30" s="98"/>
      <c r="D30" s="98"/>
      <c r="E30" s="99"/>
      <c r="F30" s="97"/>
      <c r="H30" s="97"/>
    </row>
    <row r="31" s="2" customFormat="1" spans="1:8">
      <c r="A31" s="98"/>
      <c r="B31" s="98"/>
      <c r="C31" s="98"/>
      <c r="D31" s="98"/>
      <c r="E31" s="99"/>
      <c r="F31" s="97"/>
      <c r="H31" s="97"/>
    </row>
    <row r="32" spans="6:6">
      <c r="F32" s="100"/>
    </row>
  </sheetData>
  <mergeCells count="9">
    <mergeCell ref="A1:F1"/>
    <mergeCell ref="A2:F2"/>
    <mergeCell ref="A3:F3"/>
    <mergeCell ref="A4:F4"/>
    <mergeCell ref="A7:F7"/>
    <mergeCell ref="A8:F8"/>
    <mergeCell ref="A9:F9"/>
    <mergeCell ref="A11:B11"/>
    <mergeCell ref="A29:E29"/>
  </mergeCells>
  <printOptions horizontalCentered="1"/>
  <pageMargins left="0.905511811023622" right="0.31496062992126" top="0.748031496062992" bottom="0.748031496062992" header="0.31496062992126" footer="0.31496062992126"/>
  <pageSetup paperSize="9" scale="99" fitToHeight="0" orientation="portrait" horizontalDpi="1200" verticalDpi="1200"/>
  <headerFooter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tabColor theme="9"/>
    <pageSetUpPr fitToPage="1"/>
  </sheetPr>
  <dimension ref="A1:S52"/>
  <sheetViews>
    <sheetView workbookViewId="0">
      <selection activeCell="F12" sqref="F12"/>
    </sheetView>
  </sheetViews>
  <sheetFormatPr defaultColWidth="9.13636363636364" defaultRowHeight="15.5"/>
  <cols>
    <col min="1" max="1" width="5.42727272727273" style="27" customWidth="1"/>
    <col min="2" max="2" width="58" style="27" customWidth="1"/>
    <col min="3" max="3" width="11.2818181818182" style="26" customWidth="1"/>
    <col min="4" max="4" width="5.70909090909091" style="27" customWidth="1"/>
    <col min="5" max="5" width="16.1363636363636" style="27" customWidth="1"/>
    <col min="6" max="6" width="20.7090909090909" style="27" customWidth="1"/>
    <col min="7" max="7" width="9.13636363636364" style="27"/>
    <col min="8" max="8" width="42.1363636363636" style="28" customWidth="1"/>
    <col min="9" max="9" width="11.2818181818182" style="26" customWidth="1"/>
    <col min="10" max="10" width="13.1363636363636" style="27" customWidth="1"/>
    <col min="11" max="12" width="15" style="27" customWidth="1"/>
    <col min="13" max="13" width="17.8545454545455" style="27" customWidth="1"/>
    <col min="14" max="14" width="15.2818181818182" style="27" customWidth="1"/>
    <col min="15" max="15" width="13.5727272727273" style="27" customWidth="1"/>
    <col min="16" max="16" width="14.4272727272727" style="27" customWidth="1"/>
    <col min="17" max="17" width="15.8545454545455" style="27" customWidth="1"/>
    <col min="18" max="18" width="16.7090909090909" style="27" customWidth="1"/>
    <col min="19" max="19" width="13.1363636363636" style="27" customWidth="1"/>
    <col min="20" max="16384" width="9.13636363636364" style="27"/>
  </cols>
  <sheetData>
    <row r="1" ht="15" customHeight="1" spans="2:6">
      <c r="B1" s="29" t="s">
        <v>302</v>
      </c>
      <c r="C1" s="29"/>
      <c r="D1" s="29"/>
      <c r="E1" s="29"/>
      <c r="F1" s="29"/>
    </row>
    <row r="2" spans="2:6">
      <c r="B2" s="30" t="s">
        <v>269</v>
      </c>
      <c r="C2" s="30"/>
      <c r="D2" s="30"/>
      <c r="E2" s="30"/>
      <c r="F2" s="30"/>
    </row>
    <row r="3" spans="2:6">
      <c r="B3" s="29" t="s">
        <v>303</v>
      </c>
      <c r="C3" s="29"/>
      <c r="D3" s="29"/>
      <c r="E3" s="29"/>
      <c r="F3" s="29"/>
    </row>
    <row r="4" spans="2:6">
      <c r="B4" s="31"/>
      <c r="C4" s="32"/>
      <c r="D4" s="33"/>
      <c r="E4" s="33"/>
      <c r="F4" s="33"/>
    </row>
    <row r="5" spans="2:8">
      <c r="B5" s="9" t="s">
        <v>652</v>
      </c>
      <c r="C5" s="9"/>
      <c r="D5" s="9"/>
      <c r="E5" s="9"/>
      <c r="F5" s="9"/>
      <c r="G5" s="34"/>
      <c r="H5" s="34"/>
    </row>
    <row r="6" spans="2:8">
      <c r="B6" s="35" t="s">
        <v>653</v>
      </c>
      <c r="C6" s="35"/>
      <c r="D6" s="35"/>
      <c r="E6" s="35"/>
      <c r="F6" s="35"/>
      <c r="G6" s="36"/>
      <c r="H6" s="36"/>
    </row>
    <row r="7" spans="2:19">
      <c r="B7" s="9" t="s">
        <v>654</v>
      </c>
      <c r="C7" s="9"/>
      <c r="D7" s="9"/>
      <c r="E7" s="9"/>
      <c r="F7" s="9"/>
      <c r="G7" s="34"/>
      <c r="H7" s="34"/>
      <c r="I7" s="55" t="s">
        <v>684</v>
      </c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2:6">
      <c r="B8" s="31"/>
      <c r="C8" s="37"/>
      <c r="D8" s="33"/>
      <c r="E8" s="33"/>
      <c r="F8" s="33"/>
    </row>
    <row r="9" s="25" customFormat="1" ht="47.25" customHeight="1" spans="1:19">
      <c r="A9" s="38" t="s">
        <v>145</v>
      </c>
      <c r="B9" s="39" t="s">
        <v>306</v>
      </c>
      <c r="C9" s="40" t="s">
        <v>307</v>
      </c>
      <c r="D9" s="39" t="s">
        <v>308</v>
      </c>
      <c r="E9" s="41" t="s">
        <v>309</v>
      </c>
      <c r="F9" s="41" t="s">
        <v>310</v>
      </c>
      <c r="H9" s="42"/>
      <c r="I9" s="38" t="s">
        <v>685</v>
      </c>
      <c r="J9" s="38" t="s">
        <v>686</v>
      </c>
      <c r="K9" s="56" t="s">
        <v>687</v>
      </c>
      <c r="L9" s="56" t="s">
        <v>688</v>
      </c>
      <c r="M9" s="57" t="s">
        <v>689</v>
      </c>
      <c r="N9" s="57" t="s">
        <v>690</v>
      </c>
      <c r="O9" s="57" t="s">
        <v>691</v>
      </c>
      <c r="P9" s="57" t="s">
        <v>692</v>
      </c>
      <c r="Q9" s="57" t="s">
        <v>693</v>
      </c>
      <c r="R9" s="57" t="s">
        <v>694</v>
      </c>
      <c r="S9" s="57" t="s">
        <v>692</v>
      </c>
    </row>
    <row r="10" s="26" customFormat="1" spans="1:19">
      <c r="A10" s="43"/>
      <c r="B10" s="44" t="s">
        <v>695</v>
      </c>
      <c r="C10" s="45"/>
      <c r="D10" s="46"/>
      <c r="E10" s="47"/>
      <c r="F10" s="48"/>
      <c r="G10" s="27"/>
      <c r="H10" s="2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</row>
    <row r="11" s="26" customFormat="1" spans="1:19">
      <c r="A11" s="49">
        <v>1</v>
      </c>
      <c r="B11" s="50" t="s">
        <v>696</v>
      </c>
      <c r="C11" s="45">
        <v>1354</v>
      </c>
      <c r="D11" s="46" t="s">
        <v>291</v>
      </c>
      <c r="E11" s="47">
        <v>49500</v>
      </c>
      <c r="F11" s="48">
        <f>E11*C11</f>
        <v>67023000</v>
      </c>
      <c r="G11" s="27"/>
      <c r="H11" s="28"/>
      <c r="I11" s="59">
        <v>1</v>
      </c>
      <c r="J11" s="60" t="s">
        <v>226</v>
      </c>
      <c r="K11" s="61">
        <v>775</v>
      </c>
      <c r="L11" s="62"/>
      <c r="M11" s="63">
        <f>L11/K11</f>
        <v>0</v>
      </c>
      <c r="N11" s="64">
        <v>2</v>
      </c>
      <c r="O11" s="64">
        <f>N11+L11</f>
        <v>2</v>
      </c>
      <c r="P11" s="65">
        <f>O11/K11</f>
        <v>0.00258064516129032</v>
      </c>
      <c r="Q11" s="79">
        <v>7</v>
      </c>
      <c r="R11" s="79">
        <f>O11+Q11</f>
        <v>9</v>
      </c>
      <c r="S11" s="80">
        <f>R11/K11</f>
        <v>0.0116129032258065</v>
      </c>
    </row>
    <row r="12" s="26" customFormat="1" spans="1:19">
      <c r="A12" s="43"/>
      <c r="B12" s="51" t="s">
        <v>248</v>
      </c>
      <c r="C12" s="52"/>
      <c r="D12" s="46"/>
      <c r="E12" s="47"/>
      <c r="F12" s="53">
        <f>F11</f>
        <v>67023000</v>
      </c>
      <c r="G12" s="27"/>
      <c r="H12" s="28"/>
      <c r="I12" s="59">
        <v>2</v>
      </c>
      <c r="J12" s="60" t="s">
        <v>649</v>
      </c>
      <c r="K12" s="66">
        <v>362</v>
      </c>
      <c r="L12" s="62"/>
      <c r="M12" s="63">
        <f t="shared" ref="M12:M44" si="0">L12/K12</f>
        <v>0</v>
      </c>
      <c r="N12" s="64">
        <v>10</v>
      </c>
      <c r="O12" s="64">
        <f t="shared" ref="O12:O45" si="1">N12+L12</f>
        <v>10</v>
      </c>
      <c r="P12" s="65">
        <f t="shared" ref="P12:P44" si="2">O12/K12</f>
        <v>0.0276243093922652</v>
      </c>
      <c r="Q12" s="79">
        <v>8</v>
      </c>
      <c r="R12" s="79">
        <f t="shared" ref="R12:R45" si="3">O12+Q12</f>
        <v>18</v>
      </c>
      <c r="S12" s="80">
        <f t="shared" ref="S12:S44" si="4">R12/K12</f>
        <v>0.0497237569060773</v>
      </c>
    </row>
    <row r="13" s="26" customFormat="1" spans="2:19">
      <c r="B13" s="28"/>
      <c r="C13" s="54"/>
      <c r="D13" s="28"/>
      <c r="E13" s="28"/>
      <c r="F13" s="28"/>
      <c r="G13" s="27"/>
      <c r="H13" s="28"/>
      <c r="I13" s="59">
        <v>3</v>
      </c>
      <c r="J13" s="60" t="s">
        <v>697</v>
      </c>
      <c r="K13" s="66">
        <v>10</v>
      </c>
      <c r="L13" s="62"/>
      <c r="M13" s="63">
        <f t="shared" si="0"/>
        <v>0</v>
      </c>
      <c r="N13" s="67">
        <v>2</v>
      </c>
      <c r="O13" s="64">
        <f t="shared" si="1"/>
        <v>2</v>
      </c>
      <c r="P13" s="65">
        <f t="shared" si="2"/>
        <v>0.2</v>
      </c>
      <c r="Q13" s="81">
        <v>7</v>
      </c>
      <c r="R13" s="79">
        <f t="shared" si="3"/>
        <v>9</v>
      </c>
      <c r="S13" s="80">
        <f t="shared" si="4"/>
        <v>0.9</v>
      </c>
    </row>
    <row r="14" spans="2:19">
      <c r="B14" s="28"/>
      <c r="C14" s="54"/>
      <c r="D14" s="28"/>
      <c r="E14" s="28"/>
      <c r="F14" s="28"/>
      <c r="I14" s="59">
        <v>4</v>
      </c>
      <c r="J14" s="60" t="s">
        <v>698</v>
      </c>
      <c r="K14" s="61">
        <v>536</v>
      </c>
      <c r="L14" s="62"/>
      <c r="M14" s="63"/>
      <c r="N14" s="67"/>
      <c r="O14" s="64">
        <f t="shared" si="1"/>
        <v>0</v>
      </c>
      <c r="P14" s="65"/>
      <c r="Q14" s="81"/>
      <c r="R14" s="79">
        <f t="shared" si="3"/>
        <v>0</v>
      </c>
      <c r="S14" s="80"/>
    </row>
    <row r="15" spans="2:19">
      <c r="B15" s="28"/>
      <c r="C15" s="54"/>
      <c r="D15" s="28"/>
      <c r="E15" s="28"/>
      <c r="F15" s="28"/>
      <c r="I15" s="59">
        <v>5</v>
      </c>
      <c r="J15" s="68" t="s">
        <v>699</v>
      </c>
      <c r="K15" s="69">
        <v>5041</v>
      </c>
      <c r="L15" s="70">
        <v>182</v>
      </c>
      <c r="M15" s="63">
        <f t="shared" si="0"/>
        <v>0.0361039476294386</v>
      </c>
      <c r="N15" s="67">
        <v>197</v>
      </c>
      <c r="O15" s="64">
        <f t="shared" si="1"/>
        <v>379</v>
      </c>
      <c r="P15" s="65">
        <f t="shared" si="2"/>
        <v>0.0751834953382265</v>
      </c>
      <c r="Q15" s="81">
        <v>119</v>
      </c>
      <c r="R15" s="79">
        <f t="shared" si="3"/>
        <v>498</v>
      </c>
      <c r="S15" s="80">
        <f t="shared" si="4"/>
        <v>0.0987899226343979</v>
      </c>
    </row>
    <row r="16" spans="2:19">
      <c r="B16" s="28"/>
      <c r="C16" s="54"/>
      <c r="D16" s="28"/>
      <c r="E16" s="28"/>
      <c r="F16" s="28"/>
      <c r="I16" s="59">
        <v>6</v>
      </c>
      <c r="J16" s="68" t="s">
        <v>367</v>
      </c>
      <c r="K16" s="69">
        <v>4814</v>
      </c>
      <c r="L16" s="70">
        <v>50</v>
      </c>
      <c r="M16" s="63">
        <f t="shared" si="0"/>
        <v>0.010386373078521</v>
      </c>
      <c r="N16" s="67">
        <v>312</v>
      </c>
      <c r="O16" s="64">
        <f t="shared" si="1"/>
        <v>362</v>
      </c>
      <c r="P16" s="65">
        <f t="shared" si="2"/>
        <v>0.0751973410884919</v>
      </c>
      <c r="Q16" s="81">
        <v>114</v>
      </c>
      <c r="R16" s="79">
        <f t="shared" si="3"/>
        <v>476</v>
      </c>
      <c r="S16" s="80">
        <f t="shared" si="4"/>
        <v>0.0988782717075197</v>
      </c>
    </row>
    <row r="17" spans="2:19">
      <c r="B17" s="28"/>
      <c r="C17" s="54"/>
      <c r="D17" s="28"/>
      <c r="E17" s="28"/>
      <c r="F17" s="28"/>
      <c r="I17" s="59">
        <v>7</v>
      </c>
      <c r="J17" s="68" t="s">
        <v>700</v>
      </c>
      <c r="K17" s="71">
        <v>4615</v>
      </c>
      <c r="L17" s="70">
        <v>50</v>
      </c>
      <c r="M17" s="63">
        <f t="shared" si="0"/>
        <v>0.0108342361863489</v>
      </c>
      <c r="N17" s="67">
        <v>297</v>
      </c>
      <c r="O17" s="64">
        <f t="shared" si="1"/>
        <v>347</v>
      </c>
      <c r="P17" s="65">
        <f t="shared" si="2"/>
        <v>0.0751895991332611</v>
      </c>
      <c r="Q17" s="81">
        <v>109</v>
      </c>
      <c r="R17" s="79">
        <f t="shared" si="3"/>
        <v>456</v>
      </c>
      <c r="S17" s="80">
        <f t="shared" si="4"/>
        <v>0.0988082340195016</v>
      </c>
    </row>
    <row r="18" spans="2:19">
      <c r="B18" s="28"/>
      <c r="C18" s="54"/>
      <c r="D18" s="28"/>
      <c r="E18" s="28"/>
      <c r="F18" s="28"/>
      <c r="I18" s="59">
        <v>8</v>
      </c>
      <c r="J18" s="68" t="s">
        <v>371</v>
      </c>
      <c r="K18" s="72">
        <v>4183</v>
      </c>
      <c r="L18" s="70">
        <v>92</v>
      </c>
      <c r="M18" s="63">
        <f t="shared" si="0"/>
        <v>0.0219937843652881</v>
      </c>
      <c r="N18" s="67">
        <v>222</v>
      </c>
      <c r="O18" s="64">
        <f t="shared" si="1"/>
        <v>314</v>
      </c>
      <c r="P18" s="65">
        <f t="shared" si="2"/>
        <v>0.0750657422902223</v>
      </c>
      <c r="Q18" s="81">
        <v>99</v>
      </c>
      <c r="R18" s="79">
        <f t="shared" si="3"/>
        <v>413</v>
      </c>
      <c r="S18" s="80">
        <f t="shared" si="4"/>
        <v>0.0987329667702606</v>
      </c>
    </row>
    <row r="19" spans="2:19">
      <c r="B19" s="28"/>
      <c r="C19" s="54"/>
      <c r="D19" s="28"/>
      <c r="E19" s="28"/>
      <c r="F19" s="28"/>
      <c r="I19" s="59">
        <v>9</v>
      </c>
      <c r="J19" s="68" t="s">
        <v>377</v>
      </c>
      <c r="K19" s="72">
        <v>3534</v>
      </c>
      <c r="L19" s="70">
        <v>50</v>
      </c>
      <c r="M19" s="63">
        <f t="shared" si="0"/>
        <v>0.0141482739105829</v>
      </c>
      <c r="N19" s="67">
        <v>216</v>
      </c>
      <c r="O19" s="64">
        <f t="shared" si="1"/>
        <v>266</v>
      </c>
      <c r="P19" s="65">
        <f t="shared" si="2"/>
        <v>0.0752688172043011</v>
      </c>
      <c r="Q19" s="81">
        <v>83</v>
      </c>
      <c r="R19" s="79">
        <f t="shared" si="3"/>
        <v>349</v>
      </c>
      <c r="S19" s="80">
        <f t="shared" si="4"/>
        <v>0.0987549518958687</v>
      </c>
    </row>
    <row r="20" spans="2:19">
      <c r="B20" s="28"/>
      <c r="C20" s="54"/>
      <c r="D20" s="28"/>
      <c r="E20" s="28"/>
      <c r="F20" s="28"/>
      <c r="I20" s="59">
        <v>10</v>
      </c>
      <c r="J20" s="68" t="s">
        <v>394</v>
      </c>
      <c r="K20" s="72">
        <v>5169</v>
      </c>
      <c r="L20" s="70">
        <v>50</v>
      </c>
      <c r="M20" s="63">
        <f t="shared" si="0"/>
        <v>0.00967305088024763</v>
      </c>
      <c r="N20" s="67">
        <v>338</v>
      </c>
      <c r="O20" s="64">
        <f t="shared" si="1"/>
        <v>388</v>
      </c>
      <c r="P20" s="65">
        <f t="shared" si="2"/>
        <v>0.0750628748307216</v>
      </c>
      <c r="Q20" s="81">
        <v>123</v>
      </c>
      <c r="R20" s="79">
        <f t="shared" si="3"/>
        <v>511</v>
      </c>
      <c r="S20" s="80">
        <f t="shared" si="4"/>
        <v>0.0988585799961308</v>
      </c>
    </row>
    <row r="21" spans="2:19">
      <c r="B21" s="28"/>
      <c r="C21" s="54"/>
      <c r="D21" s="28"/>
      <c r="E21" s="28"/>
      <c r="F21" s="28"/>
      <c r="I21" s="59">
        <v>11</v>
      </c>
      <c r="J21" s="68" t="s">
        <v>397</v>
      </c>
      <c r="K21" s="69">
        <v>4906</v>
      </c>
      <c r="L21" s="70">
        <v>50</v>
      </c>
      <c r="M21" s="63">
        <f t="shared" si="0"/>
        <v>0.0101916021198532</v>
      </c>
      <c r="N21" s="67">
        <v>318</v>
      </c>
      <c r="O21" s="64">
        <f t="shared" si="1"/>
        <v>368</v>
      </c>
      <c r="P21" s="65">
        <f t="shared" si="2"/>
        <v>0.0750101916021199</v>
      </c>
      <c r="Q21" s="81">
        <v>117</v>
      </c>
      <c r="R21" s="79">
        <f t="shared" si="3"/>
        <v>485</v>
      </c>
      <c r="S21" s="80">
        <f t="shared" si="4"/>
        <v>0.0988585405625764</v>
      </c>
    </row>
    <row r="22" spans="2:19">
      <c r="B22" s="28"/>
      <c r="C22" s="54"/>
      <c r="D22" s="28"/>
      <c r="E22" s="28"/>
      <c r="F22" s="28"/>
      <c r="I22" s="59">
        <v>12</v>
      </c>
      <c r="J22" s="68" t="s">
        <v>402</v>
      </c>
      <c r="K22" s="72">
        <v>5234</v>
      </c>
      <c r="L22" s="70">
        <v>50</v>
      </c>
      <c r="M22" s="63">
        <f t="shared" si="0"/>
        <v>0.00955292319449752</v>
      </c>
      <c r="N22" s="67">
        <v>343</v>
      </c>
      <c r="O22" s="64">
        <f t="shared" si="1"/>
        <v>393</v>
      </c>
      <c r="P22" s="65">
        <f t="shared" si="2"/>
        <v>0.0750859763087505</v>
      </c>
      <c r="Q22" s="81">
        <v>124</v>
      </c>
      <c r="R22" s="79">
        <f t="shared" si="3"/>
        <v>517</v>
      </c>
      <c r="S22" s="80">
        <f t="shared" si="4"/>
        <v>0.0987772258311043</v>
      </c>
    </row>
    <row r="23" spans="2:19">
      <c r="B23" s="28"/>
      <c r="C23" s="54"/>
      <c r="D23" s="28"/>
      <c r="E23" s="28"/>
      <c r="F23" s="28"/>
      <c r="I23" s="59">
        <v>13</v>
      </c>
      <c r="J23" s="68" t="s">
        <v>405</v>
      </c>
      <c r="K23" s="72">
        <v>4867</v>
      </c>
      <c r="L23" s="70">
        <v>50</v>
      </c>
      <c r="M23" s="63">
        <f t="shared" si="0"/>
        <v>0.0102732689541812</v>
      </c>
      <c r="N23" s="67">
        <v>316</v>
      </c>
      <c r="O23" s="64">
        <f t="shared" si="1"/>
        <v>366</v>
      </c>
      <c r="P23" s="65">
        <f t="shared" si="2"/>
        <v>0.0752003287446065</v>
      </c>
      <c r="Q23" s="81">
        <v>115</v>
      </c>
      <c r="R23" s="79">
        <f t="shared" si="3"/>
        <v>481</v>
      </c>
      <c r="S23" s="80">
        <f t="shared" si="4"/>
        <v>0.0988288473392233</v>
      </c>
    </row>
    <row r="24" spans="9:19">
      <c r="I24" s="59">
        <v>14</v>
      </c>
      <c r="J24" s="68" t="s">
        <v>410</v>
      </c>
      <c r="K24" s="72">
        <v>5413</v>
      </c>
      <c r="L24" s="70">
        <v>50</v>
      </c>
      <c r="M24" s="63">
        <f t="shared" si="0"/>
        <v>0.00923702198411232</v>
      </c>
      <c r="N24" s="67">
        <v>356</v>
      </c>
      <c r="O24" s="64">
        <f t="shared" si="1"/>
        <v>406</v>
      </c>
      <c r="P24" s="65">
        <f t="shared" si="2"/>
        <v>0.075004618510992</v>
      </c>
      <c r="Q24" s="81">
        <v>129</v>
      </c>
      <c r="R24" s="79">
        <f t="shared" si="3"/>
        <v>535</v>
      </c>
      <c r="S24" s="80">
        <f t="shared" si="4"/>
        <v>0.0988361352300018</v>
      </c>
    </row>
    <row r="25" spans="9:19">
      <c r="I25" s="59">
        <v>15</v>
      </c>
      <c r="J25" s="68" t="s">
        <v>413</v>
      </c>
      <c r="K25" s="72">
        <v>5141</v>
      </c>
      <c r="L25" s="70">
        <v>50</v>
      </c>
      <c r="M25" s="63">
        <f t="shared" si="0"/>
        <v>0.00972573429293912</v>
      </c>
      <c r="N25" s="67">
        <v>336</v>
      </c>
      <c r="O25" s="64">
        <f t="shared" si="1"/>
        <v>386</v>
      </c>
      <c r="P25" s="65">
        <f t="shared" si="2"/>
        <v>0.07508266874149</v>
      </c>
      <c r="Q25" s="81">
        <v>122</v>
      </c>
      <c r="R25" s="79">
        <f t="shared" si="3"/>
        <v>508</v>
      </c>
      <c r="S25" s="80">
        <f t="shared" si="4"/>
        <v>0.0988134604162614</v>
      </c>
    </row>
    <row r="26" spans="9:19">
      <c r="I26" s="59">
        <v>16</v>
      </c>
      <c r="J26" s="68" t="s">
        <v>701</v>
      </c>
      <c r="K26" s="72">
        <v>98</v>
      </c>
      <c r="L26" s="70">
        <v>50</v>
      </c>
      <c r="M26" s="63">
        <f t="shared" si="0"/>
        <v>0.510204081632653</v>
      </c>
      <c r="N26" s="67">
        <v>48</v>
      </c>
      <c r="O26" s="64">
        <f t="shared" si="1"/>
        <v>98</v>
      </c>
      <c r="P26" s="65">
        <f t="shared" si="2"/>
        <v>1</v>
      </c>
      <c r="Q26" s="81"/>
      <c r="R26" s="79">
        <f t="shared" si="3"/>
        <v>98</v>
      </c>
      <c r="S26" s="80">
        <f t="shared" si="4"/>
        <v>1</v>
      </c>
    </row>
    <row r="27" spans="9:19">
      <c r="I27" s="59">
        <v>17</v>
      </c>
      <c r="J27" s="68" t="s">
        <v>481</v>
      </c>
      <c r="K27" s="73">
        <v>2990</v>
      </c>
      <c r="L27" s="70"/>
      <c r="M27" s="63">
        <f t="shared" si="0"/>
        <v>0</v>
      </c>
      <c r="N27" s="67">
        <v>225</v>
      </c>
      <c r="O27" s="64">
        <f t="shared" si="1"/>
        <v>225</v>
      </c>
      <c r="P27" s="65">
        <f t="shared" si="2"/>
        <v>0.0752508361204013</v>
      </c>
      <c r="Q27" s="81">
        <v>71</v>
      </c>
      <c r="R27" s="79">
        <f t="shared" si="3"/>
        <v>296</v>
      </c>
      <c r="S27" s="80">
        <f t="shared" si="4"/>
        <v>0.0989966555183946</v>
      </c>
    </row>
    <row r="28" spans="9:19">
      <c r="I28" s="59">
        <v>18</v>
      </c>
      <c r="J28" s="60" t="s">
        <v>702</v>
      </c>
      <c r="K28" s="66">
        <v>30</v>
      </c>
      <c r="L28" s="62"/>
      <c r="M28" s="63"/>
      <c r="N28" s="67"/>
      <c r="O28" s="64">
        <f t="shared" si="1"/>
        <v>0</v>
      </c>
      <c r="P28" s="65"/>
      <c r="Q28" s="81"/>
      <c r="R28" s="79">
        <f t="shared" si="3"/>
        <v>0</v>
      </c>
      <c r="S28" s="80"/>
    </row>
    <row r="29" spans="9:19">
      <c r="I29" s="59">
        <v>19</v>
      </c>
      <c r="J29" s="60" t="s">
        <v>703</v>
      </c>
      <c r="K29" s="66"/>
      <c r="L29" s="62"/>
      <c r="M29" s="63"/>
      <c r="N29" s="67"/>
      <c r="O29" s="64">
        <f t="shared" si="1"/>
        <v>0</v>
      </c>
      <c r="P29" s="65"/>
      <c r="Q29" s="81"/>
      <c r="R29" s="79">
        <f t="shared" si="3"/>
        <v>0</v>
      </c>
      <c r="S29" s="80"/>
    </row>
    <row r="30" spans="9:19">
      <c r="I30" s="59">
        <v>20</v>
      </c>
      <c r="J30" s="60" t="s">
        <v>704</v>
      </c>
      <c r="K30" s="66"/>
      <c r="L30" s="62"/>
      <c r="M30" s="63"/>
      <c r="N30" s="67"/>
      <c r="O30" s="64">
        <f t="shared" si="1"/>
        <v>0</v>
      </c>
      <c r="P30" s="65"/>
      <c r="Q30" s="81"/>
      <c r="R30" s="79">
        <f t="shared" si="3"/>
        <v>0</v>
      </c>
      <c r="S30" s="80"/>
    </row>
    <row r="31" spans="9:19">
      <c r="I31" s="59">
        <v>21</v>
      </c>
      <c r="J31" s="60" t="s">
        <v>705</v>
      </c>
      <c r="K31" s="61">
        <v>20</v>
      </c>
      <c r="L31" s="62"/>
      <c r="M31" s="63"/>
      <c r="N31" s="67"/>
      <c r="O31" s="64">
        <f t="shared" si="1"/>
        <v>0</v>
      </c>
      <c r="P31" s="65"/>
      <c r="Q31" s="81"/>
      <c r="R31" s="79">
        <f t="shared" si="3"/>
        <v>0</v>
      </c>
      <c r="S31" s="80"/>
    </row>
    <row r="32" spans="9:19">
      <c r="I32" s="59">
        <v>22</v>
      </c>
      <c r="J32" s="60" t="s">
        <v>706</v>
      </c>
      <c r="K32" s="66">
        <v>183</v>
      </c>
      <c r="L32" s="62"/>
      <c r="M32" s="63"/>
      <c r="N32" s="67"/>
      <c r="O32" s="64">
        <f t="shared" si="1"/>
        <v>0</v>
      </c>
      <c r="P32" s="65"/>
      <c r="Q32" s="81"/>
      <c r="R32" s="79">
        <f t="shared" si="3"/>
        <v>0</v>
      </c>
      <c r="S32" s="80"/>
    </row>
    <row r="33" spans="9:19">
      <c r="I33" s="59">
        <v>23</v>
      </c>
      <c r="J33" s="68" t="s">
        <v>707</v>
      </c>
      <c r="K33" s="72">
        <v>3629</v>
      </c>
      <c r="L33" s="70">
        <v>255</v>
      </c>
      <c r="M33" s="63">
        <f t="shared" si="0"/>
        <v>0.0702672912648112</v>
      </c>
      <c r="N33" s="67">
        <v>453</v>
      </c>
      <c r="O33" s="64">
        <f t="shared" si="1"/>
        <v>708</v>
      </c>
      <c r="P33" s="65">
        <f t="shared" si="2"/>
        <v>0.195095067511711</v>
      </c>
      <c r="Q33" s="81"/>
      <c r="R33" s="79">
        <f t="shared" si="3"/>
        <v>708</v>
      </c>
      <c r="S33" s="80">
        <f t="shared" si="4"/>
        <v>0.195095067511711</v>
      </c>
    </row>
    <row r="34" spans="9:19">
      <c r="I34" s="59">
        <v>24</v>
      </c>
      <c r="J34" s="68" t="s">
        <v>708</v>
      </c>
      <c r="K34" s="74">
        <v>3572</v>
      </c>
      <c r="L34" s="70">
        <v>256</v>
      </c>
      <c r="M34" s="63">
        <f t="shared" si="0"/>
        <v>0.0716685330347144</v>
      </c>
      <c r="N34" s="67">
        <v>441</v>
      </c>
      <c r="O34" s="64">
        <f t="shared" si="1"/>
        <v>697</v>
      </c>
      <c r="P34" s="65">
        <f t="shared" si="2"/>
        <v>0.195128779395297</v>
      </c>
      <c r="Q34" s="81"/>
      <c r="R34" s="79">
        <f t="shared" si="3"/>
        <v>697</v>
      </c>
      <c r="S34" s="80">
        <f t="shared" si="4"/>
        <v>0.195128779395297</v>
      </c>
    </row>
    <row r="35" spans="9:19">
      <c r="I35" s="59">
        <v>25</v>
      </c>
      <c r="J35" s="68" t="s">
        <v>709</v>
      </c>
      <c r="K35" s="75">
        <v>1534</v>
      </c>
      <c r="L35" s="70">
        <v>1882</v>
      </c>
      <c r="M35" s="63">
        <f t="shared" si="0"/>
        <v>1.22685788787484</v>
      </c>
      <c r="N35" s="67"/>
      <c r="O35" s="64">
        <f t="shared" si="1"/>
        <v>1882</v>
      </c>
      <c r="P35" s="65">
        <f t="shared" si="2"/>
        <v>1.22685788787484</v>
      </c>
      <c r="Q35" s="81"/>
      <c r="R35" s="79">
        <f t="shared" si="3"/>
        <v>1882</v>
      </c>
      <c r="S35" s="80">
        <f t="shared" si="4"/>
        <v>1.22685788787484</v>
      </c>
    </row>
    <row r="36" spans="9:19">
      <c r="I36" s="59">
        <v>26</v>
      </c>
      <c r="J36" s="60" t="s">
        <v>424</v>
      </c>
      <c r="K36" s="66">
        <v>3572</v>
      </c>
      <c r="L36" s="62"/>
      <c r="M36" s="63">
        <f t="shared" si="0"/>
        <v>0</v>
      </c>
      <c r="N36" s="67">
        <v>2</v>
      </c>
      <c r="O36" s="64">
        <f t="shared" si="1"/>
        <v>2</v>
      </c>
      <c r="P36" s="65">
        <f t="shared" si="2"/>
        <v>0.000559910414333707</v>
      </c>
      <c r="Q36" s="81">
        <v>7</v>
      </c>
      <c r="R36" s="79">
        <f t="shared" si="3"/>
        <v>9</v>
      </c>
      <c r="S36" s="80">
        <f t="shared" si="4"/>
        <v>0.00251959686450168</v>
      </c>
    </row>
    <row r="37" spans="9:19">
      <c r="I37" s="59">
        <v>27</v>
      </c>
      <c r="J37" s="60" t="s">
        <v>710</v>
      </c>
      <c r="K37" s="66">
        <v>110</v>
      </c>
      <c r="L37" s="62"/>
      <c r="M37" s="63">
        <f t="shared" si="0"/>
        <v>0</v>
      </c>
      <c r="N37" s="67"/>
      <c r="O37" s="64">
        <f t="shared" si="1"/>
        <v>0</v>
      </c>
      <c r="P37" s="65">
        <f t="shared" si="2"/>
        <v>0</v>
      </c>
      <c r="Q37" s="81"/>
      <c r="R37" s="79">
        <f t="shared" si="3"/>
        <v>0</v>
      </c>
      <c r="S37" s="80">
        <f t="shared" si="4"/>
        <v>0</v>
      </c>
    </row>
    <row r="38" spans="9:19">
      <c r="I38" s="59">
        <v>28</v>
      </c>
      <c r="J38" s="60" t="s">
        <v>487</v>
      </c>
      <c r="K38" s="66">
        <v>178</v>
      </c>
      <c r="L38" s="62"/>
      <c r="M38" s="63">
        <f t="shared" si="0"/>
        <v>0</v>
      </c>
      <c r="N38" s="67"/>
      <c r="O38" s="64">
        <f t="shared" si="1"/>
        <v>0</v>
      </c>
      <c r="P38" s="65">
        <f t="shared" si="2"/>
        <v>0</v>
      </c>
      <c r="Q38" s="81"/>
      <c r="R38" s="79">
        <f t="shared" si="3"/>
        <v>0</v>
      </c>
      <c r="S38" s="80">
        <f t="shared" si="4"/>
        <v>0</v>
      </c>
    </row>
    <row r="39" spans="9:19">
      <c r="I39" s="59">
        <v>29</v>
      </c>
      <c r="J39" s="60" t="s">
        <v>711</v>
      </c>
      <c r="K39" s="66">
        <v>98</v>
      </c>
      <c r="L39" s="62"/>
      <c r="M39" s="63">
        <f t="shared" si="0"/>
        <v>0</v>
      </c>
      <c r="N39" s="67"/>
      <c r="O39" s="64">
        <f t="shared" si="1"/>
        <v>0</v>
      </c>
      <c r="P39" s="65">
        <f t="shared" si="2"/>
        <v>0</v>
      </c>
      <c r="Q39" s="81"/>
      <c r="R39" s="79">
        <f t="shared" si="3"/>
        <v>0</v>
      </c>
      <c r="S39" s="80">
        <f t="shared" si="4"/>
        <v>0</v>
      </c>
    </row>
    <row r="40" spans="9:19">
      <c r="I40" s="59">
        <v>30</v>
      </c>
      <c r="J40" s="60" t="s">
        <v>224</v>
      </c>
      <c r="K40" s="66">
        <v>186</v>
      </c>
      <c r="L40" s="62">
        <v>47</v>
      </c>
      <c r="M40" s="63">
        <f t="shared" si="0"/>
        <v>0.252688172043011</v>
      </c>
      <c r="N40" s="67"/>
      <c r="O40" s="64">
        <f t="shared" si="1"/>
        <v>47</v>
      </c>
      <c r="P40" s="65">
        <f t="shared" si="2"/>
        <v>0.252688172043011</v>
      </c>
      <c r="Q40" s="81"/>
      <c r="R40" s="79">
        <f t="shared" si="3"/>
        <v>47</v>
      </c>
      <c r="S40" s="80">
        <f t="shared" si="4"/>
        <v>0.252688172043011</v>
      </c>
    </row>
    <row r="41" spans="9:19">
      <c r="I41" s="59">
        <v>31</v>
      </c>
      <c r="J41" s="60" t="s">
        <v>712</v>
      </c>
      <c r="K41" s="66">
        <v>275</v>
      </c>
      <c r="L41" s="62"/>
      <c r="M41" s="63">
        <f t="shared" si="0"/>
        <v>0</v>
      </c>
      <c r="N41" s="67"/>
      <c r="O41" s="64">
        <f t="shared" si="1"/>
        <v>0</v>
      </c>
      <c r="P41" s="65">
        <f t="shared" si="2"/>
        <v>0</v>
      </c>
      <c r="Q41" s="81"/>
      <c r="R41" s="79">
        <f t="shared" si="3"/>
        <v>0</v>
      </c>
      <c r="S41" s="80">
        <f t="shared" si="4"/>
        <v>0</v>
      </c>
    </row>
    <row r="42" spans="9:19">
      <c r="I42" s="59">
        <v>32</v>
      </c>
      <c r="J42" s="60" t="s">
        <v>713</v>
      </c>
      <c r="K42" s="66">
        <v>148</v>
      </c>
      <c r="L42" s="62"/>
      <c r="M42" s="63">
        <f t="shared" si="0"/>
        <v>0</v>
      </c>
      <c r="N42" s="67"/>
      <c r="O42" s="64">
        <f t="shared" si="1"/>
        <v>0</v>
      </c>
      <c r="P42" s="65">
        <f t="shared" si="2"/>
        <v>0</v>
      </c>
      <c r="Q42" s="81"/>
      <c r="R42" s="79">
        <f t="shared" si="3"/>
        <v>0</v>
      </c>
      <c r="S42" s="80">
        <f t="shared" si="4"/>
        <v>0</v>
      </c>
    </row>
    <row r="43" spans="9:19">
      <c r="I43" s="59">
        <v>33</v>
      </c>
      <c r="J43" s="60" t="s">
        <v>714</v>
      </c>
      <c r="K43" s="66">
        <v>20</v>
      </c>
      <c r="L43" s="62"/>
      <c r="M43" s="63">
        <f t="shared" si="0"/>
        <v>0</v>
      </c>
      <c r="N43" s="67"/>
      <c r="O43" s="64">
        <f t="shared" si="1"/>
        <v>0</v>
      </c>
      <c r="P43" s="65">
        <f t="shared" si="2"/>
        <v>0</v>
      </c>
      <c r="Q43" s="81"/>
      <c r="R43" s="79">
        <f t="shared" si="3"/>
        <v>0</v>
      </c>
      <c r="S43" s="80">
        <f t="shared" si="4"/>
        <v>0</v>
      </c>
    </row>
    <row r="44" spans="9:19">
      <c r="I44" s="59">
        <v>34</v>
      </c>
      <c r="J44" s="60" t="s">
        <v>715</v>
      </c>
      <c r="K44" s="61">
        <v>32</v>
      </c>
      <c r="L44" s="62"/>
      <c r="M44" s="63">
        <f t="shared" si="0"/>
        <v>0</v>
      </c>
      <c r="N44" s="67"/>
      <c r="O44" s="64">
        <f t="shared" si="1"/>
        <v>0</v>
      </c>
      <c r="P44" s="65">
        <f t="shared" si="2"/>
        <v>0</v>
      </c>
      <c r="Q44" s="81"/>
      <c r="R44" s="79">
        <f t="shared" si="3"/>
        <v>0</v>
      </c>
      <c r="S44" s="80">
        <f t="shared" si="4"/>
        <v>0</v>
      </c>
    </row>
    <row r="45" spans="9:19">
      <c r="I45" s="59">
        <v>35</v>
      </c>
      <c r="J45" s="60" t="s">
        <v>716</v>
      </c>
      <c r="K45" s="66"/>
      <c r="L45" s="62"/>
      <c r="M45" s="63"/>
      <c r="N45" s="67">
        <v>200</v>
      </c>
      <c r="O45" s="64">
        <f t="shared" si="1"/>
        <v>200</v>
      </c>
      <c r="P45" s="65"/>
      <c r="Q45" s="81"/>
      <c r="R45" s="79">
        <f t="shared" si="3"/>
        <v>200</v>
      </c>
      <c r="S45" s="80"/>
    </row>
    <row r="46" spans="9:19">
      <c r="I46" s="59"/>
      <c r="J46" s="76" t="s">
        <v>39</v>
      </c>
      <c r="K46" s="77">
        <f>SUM(K11:K45)</f>
        <v>71275</v>
      </c>
      <c r="L46" s="77">
        <f>SUM(L11:L44)</f>
        <v>3214</v>
      </c>
      <c r="M46" s="78">
        <f>L46/K46</f>
        <v>0.0450929498421606</v>
      </c>
      <c r="N46" s="77">
        <f>SUM(N11:N45)</f>
        <v>4634</v>
      </c>
      <c r="O46" s="77">
        <f t="shared" ref="O46" si="5">SUM(O11:O45)</f>
        <v>7848</v>
      </c>
      <c r="P46" s="78">
        <f>O46/K46</f>
        <v>0.110108733777622</v>
      </c>
      <c r="Q46" s="82">
        <f>SUM(Q11:Q45)</f>
        <v>1354</v>
      </c>
      <c r="R46" s="82">
        <f t="shared" ref="R46" si="6">SUM(R11:R45)</f>
        <v>9202</v>
      </c>
      <c r="S46" s="83">
        <f>R46/K46</f>
        <v>0.12910557699053</v>
      </c>
    </row>
    <row r="51" spans="17:17">
      <c r="Q51" s="84"/>
    </row>
    <row r="52" spans="17:17">
      <c r="Q52" s="84"/>
    </row>
  </sheetData>
  <mergeCells count="7">
    <mergeCell ref="B1:F1"/>
    <mergeCell ref="B2:F2"/>
    <mergeCell ref="B3:F3"/>
    <mergeCell ref="B5:F5"/>
    <mergeCell ref="B6:F6"/>
    <mergeCell ref="B7:F7"/>
    <mergeCell ref="I7:S7"/>
  </mergeCells>
  <printOptions horizontalCentered="1"/>
  <pageMargins left="0.236220472440945" right="0.236220472440945" top="0.748031496062992" bottom="0.748031496062992" header="0.31496062992126" footer="0.31496062992126"/>
  <pageSetup paperSize="9" orientation="landscape" horizontalDpi="300" verticalDpi="300"/>
  <headerFooter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>
    <pageSetUpPr fitToPage="1"/>
  </sheetPr>
  <dimension ref="A1:G14"/>
  <sheetViews>
    <sheetView workbookViewId="0">
      <selection activeCell="A1" sqref="A1:F1"/>
    </sheetView>
  </sheetViews>
  <sheetFormatPr defaultColWidth="14.4272727272727" defaultRowHeight="14" outlineLevelCol="6"/>
  <cols>
    <col min="1" max="1" width="4.28181818181818" style="2" customWidth="1"/>
    <col min="2" max="2" width="43" style="2" customWidth="1"/>
    <col min="3" max="3" width="8.13636363636364" style="3" customWidth="1"/>
    <col min="4" max="4" width="6.85454545454545" style="3" customWidth="1"/>
    <col min="5" max="5" width="13.1363636363636" style="3" customWidth="1"/>
    <col min="6" max="6" width="17.8545454545455" style="3" customWidth="1"/>
    <col min="7" max="7" width="16.8545454545455" style="2" customWidth="1"/>
    <col min="8" max="8" width="17.7090909090909" style="2" customWidth="1"/>
    <col min="9" max="16384" width="14.4272727272727" style="2"/>
  </cols>
  <sheetData>
    <row r="1" ht="15.4" customHeight="1" spans="1:6">
      <c r="A1" s="4" t="s">
        <v>302</v>
      </c>
      <c r="B1" s="4"/>
      <c r="C1" s="4"/>
      <c r="D1" s="4"/>
      <c r="E1" s="4"/>
      <c r="F1" s="4"/>
    </row>
    <row r="2" ht="15.4" customHeight="1" spans="1:6">
      <c r="A2" s="5" t="s">
        <v>269</v>
      </c>
      <c r="B2" s="5"/>
      <c r="C2" s="5"/>
      <c r="D2" s="5"/>
      <c r="E2" s="5"/>
      <c r="F2" s="5"/>
    </row>
    <row r="3" ht="15.4" customHeight="1" spans="1:6">
      <c r="A3" s="4" t="s">
        <v>303</v>
      </c>
      <c r="B3" s="4"/>
      <c r="C3" s="4"/>
      <c r="D3" s="4"/>
      <c r="E3" s="4"/>
      <c r="F3" s="4"/>
    </row>
    <row r="4" spans="3:6">
      <c r="C4" s="6"/>
      <c r="D4" s="6"/>
      <c r="E4" s="6"/>
      <c r="F4" s="6"/>
    </row>
    <row r="5" ht="15.4" customHeight="1" spans="1:6">
      <c r="A5" s="4" t="s">
        <v>717</v>
      </c>
      <c r="B5" s="4"/>
      <c r="C5" s="4"/>
      <c r="D5" s="4"/>
      <c r="E5" s="4"/>
      <c r="F5" s="4"/>
    </row>
    <row r="6" ht="15.4" customHeight="1" spans="1:6">
      <c r="A6" s="4" t="s">
        <v>718</v>
      </c>
      <c r="B6" s="4"/>
      <c r="C6" s="4"/>
      <c r="D6" s="4"/>
      <c r="E6" s="4"/>
      <c r="F6" s="4"/>
    </row>
    <row r="7" ht="14.25" customHeight="1" spans="1:6">
      <c r="A7" s="7" t="s">
        <v>719</v>
      </c>
      <c r="B7" s="7"/>
      <c r="C7" s="7"/>
      <c r="D7" s="7"/>
      <c r="E7" s="7"/>
      <c r="F7" s="7"/>
    </row>
    <row r="8" spans="2:2">
      <c r="B8" s="7"/>
    </row>
    <row r="9" ht="15.4" customHeight="1" spans="1:6">
      <c r="A9" s="8"/>
      <c r="B9" s="8"/>
      <c r="C9" s="9"/>
      <c r="D9" s="9"/>
      <c r="E9" s="9"/>
      <c r="F9" s="9"/>
    </row>
    <row r="10" customFormat="1" ht="16.5" customHeight="1" spans="1:6">
      <c r="A10" s="10" t="s">
        <v>145</v>
      </c>
      <c r="B10" s="10" t="s">
        <v>306</v>
      </c>
      <c r="C10" s="10" t="s">
        <v>278</v>
      </c>
      <c r="D10" s="10" t="s">
        <v>279</v>
      </c>
      <c r="E10" s="11" t="s">
        <v>274</v>
      </c>
      <c r="F10" s="11" t="s">
        <v>720</v>
      </c>
    </row>
    <row r="11" s="1" customFormat="1" ht="16.5" customHeight="1" spans="1:6">
      <c r="A11" s="12">
        <v>1</v>
      </c>
      <c r="B11" s="13" t="s">
        <v>721</v>
      </c>
      <c r="C11" s="14">
        <v>10000</v>
      </c>
      <c r="D11" s="15" t="s">
        <v>291</v>
      </c>
      <c r="E11" s="16">
        <v>46000</v>
      </c>
      <c r="F11" s="17">
        <f t="shared" ref="F11:F12" si="0">C11*E11</f>
        <v>460000000</v>
      </c>
    </row>
    <row r="12" s="1" customFormat="1" spans="1:6">
      <c r="A12" s="12">
        <v>2</v>
      </c>
      <c r="B12" s="13" t="s">
        <v>722</v>
      </c>
      <c r="C12" s="14">
        <v>10000</v>
      </c>
      <c r="D12" s="15" t="s">
        <v>291</v>
      </c>
      <c r="E12" s="16">
        <v>33000</v>
      </c>
      <c r="F12" s="17">
        <f t="shared" si="0"/>
        <v>330000000</v>
      </c>
    </row>
    <row r="13" ht="16.5" customHeight="1" spans="1:6">
      <c r="A13" s="18" t="s">
        <v>248</v>
      </c>
      <c r="B13" s="19"/>
      <c r="C13" s="19"/>
      <c r="D13" s="19"/>
      <c r="E13" s="20"/>
      <c r="F13" s="21">
        <f>SUM(F11:F12)</f>
        <v>790000000</v>
      </c>
    </row>
    <row r="14" ht="15.5" spans="1:7">
      <c r="A14" s="22"/>
      <c r="B14" s="22"/>
      <c r="C14" s="22"/>
      <c r="D14" s="22"/>
      <c r="E14" s="22"/>
      <c r="F14" s="23"/>
      <c r="G14" s="24"/>
    </row>
  </sheetData>
  <mergeCells count="7">
    <mergeCell ref="A1:F1"/>
    <mergeCell ref="A2:F2"/>
    <mergeCell ref="A3:F3"/>
    <mergeCell ref="A5:F5"/>
    <mergeCell ref="A6:F6"/>
    <mergeCell ref="A7:F7"/>
    <mergeCell ref="A13:E13"/>
  </mergeCells>
  <conditionalFormatting sqref="B11:B12">
    <cfRule type="containsText" dxfId="0" priority="1" operator="between" text="Note: Do not insert above this line. Click undo. Thanks">
      <formula>NOT(ISERROR(SEARCH("Note: Do not insert above this line. Click undo. Thanks",B11)))</formula>
    </cfRule>
  </conditionalFormatting>
  <pageMargins left="0.7" right="0.7" top="0.75" bottom="0.75" header="0.3" footer="0.3"/>
  <pageSetup paperSize="9" scale="93" fitToHeight="0" orientation="portrait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BC27"/>
  <sheetViews>
    <sheetView view="pageBreakPreview" zoomScale="85" zoomScaleNormal="85" workbookViewId="0">
      <selection activeCell="E3" sqref="E3"/>
    </sheetView>
  </sheetViews>
  <sheetFormatPr defaultColWidth="9" defaultRowHeight="14.5"/>
  <cols>
    <col min="1" max="1" width="3.42727272727273" style="108" customWidth="1"/>
    <col min="2" max="2" width="44.7090909090909" style="108" customWidth="1"/>
    <col min="3" max="3" width="32.5727272727273" style="108" hidden="1" customWidth="1"/>
    <col min="4" max="4" width="19.5727272727273" style="108" customWidth="1"/>
    <col min="5" max="5" width="21.8545454545455" style="108" customWidth="1"/>
    <col min="6" max="6" width="15.2818181818182" style="108" customWidth="1"/>
    <col min="7" max="7" width="16.5727272727273" style="108" hidden="1" customWidth="1"/>
    <col min="8" max="8" width="16.7090909090909" style="108" hidden="1" customWidth="1"/>
    <col min="9" max="9" width="18.8545454545455" style="108" hidden="1" customWidth="1"/>
    <col min="10" max="10" width="16.4272727272727" style="108" hidden="1" customWidth="1"/>
    <col min="11" max="11" width="16" style="108" hidden="1" customWidth="1"/>
    <col min="12" max="12" width="18.1363636363636" style="108" customWidth="1"/>
    <col min="13" max="13" width="16.2818181818182" style="108" hidden="1" customWidth="1"/>
    <col min="14" max="15" width="17.5727272727273" style="108" hidden="1" customWidth="1"/>
    <col min="16" max="16" width="17.5727272727273" style="108" customWidth="1"/>
    <col min="17" max="17" width="26.7090909090909" style="108" hidden="1" customWidth="1"/>
    <col min="18" max="18" width="17.1363636363636" style="108" hidden="1" customWidth="1"/>
    <col min="19" max="19" width="18.2818181818182" style="108" customWidth="1"/>
    <col min="20" max="20" width="17.2818181818182" style="108" hidden="1" customWidth="1"/>
    <col min="21" max="21" width="17.5727272727273" style="108" hidden="1" customWidth="1"/>
    <col min="22" max="23" width="15.4272727272727" style="108" hidden="1" customWidth="1"/>
    <col min="24" max="26" width="18.1363636363636" style="108" hidden="1" customWidth="1"/>
    <col min="27" max="27" width="15" style="108" hidden="1" customWidth="1"/>
    <col min="28" max="28" width="15.4272727272727" style="108" hidden="1" customWidth="1"/>
    <col min="29" max="29" width="18.1363636363636" style="108" hidden="1" customWidth="1"/>
    <col min="30" max="31" width="18.2818181818182" style="108" customWidth="1"/>
    <col min="32" max="32" width="18.2818181818182" style="108" hidden="1" customWidth="1"/>
    <col min="33" max="34" width="18.2818181818182" style="108" customWidth="1"/>
    <col min="35" max="35" width="18.2818181818182" style="108" hidden="1" customWidth="1"/>
    <col min="36" max="36" width="19.5727272727273" style="108" hidden="1" customWidth="1"/>
    <col min="37" max="37" width="14.8545454545455" style="108" hidden="1" customWidth="1"/>
    <col min="38" max="38" width="15.7090909090909" style="108" hidden="1" customWidth="1"/>
    <col min="39" max="39" width="13.4272727272727" style="108" hidden="1" customWidth="1"/>
    <col min="40" max="40" width="14.8545454545455" style="108" hidden="1" customWidth="1"/>
    <col min="41" max="41" width="17.8545454545455" style="108" hidden="1" customWidth="1"/>
    <col min="42" max="42" width="24" style="108" hidden="1" customWidth="1"/>
    <col min="43" max="43" width="22.8545454545455" style="108" hidden="1" customWidth="1"/>
    <col min="44" max="44" width="22.7090909090909" style="108" hidden="1" customWidth="1"/>
    <col min="45" max="45" width="23.2818181818182" style="108" hidden="1" customWidth="1"/>
    <col min="46" max="47" width="21.1363636363636" style="108" hidden="1" customWidth="1"/>
    <col min="48" max="48" width="18.5727272727273" style="108" hidden="1" customWidth="1"/>
    <col min="49" max="49" width="19" style="108" hidden="1" customWidth="1"/>
    <col min="50" max="50" width="19.8545454545455" style="108" hidden="1" customWidth="1"/>
    <col min="51" max="51" width="18.5727272727273" style="108" hidden="1" customWidth="1"/>
    <col min="52" max="52" width="19" style="108" hidden="1" customWidth="1"/>
    <col min="53" max="53" width="21.1363636363636" style="108" hidden="1" customWidth="1"/>
    <col min="54" max="54" width="21.5727272727273" style="108" hidden="1" customWidth="1"/>
    <col min="55" max="55" width="16.4272727272727" style="108" customWidth="1"/>
    <col min="56" max="56" width="15.8545454545455" style="108" customWidth="1"/>
    <col min="57" max="16384" width="9" style="108"/>
  </cols>
  <sheetData>
    <row r="1" ht="26.25" customHeight="1" spans="1:36">
      <c r="A1" s="109" t="s">
        <v>166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</row>
    <row r="2" ht="15.5" spans="1:36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</row>
    <row r="3" s="107" customFormat="1" ht="91.5" customHeight="1" spans="1:54">
      <c r="A3" s="111" t="s">
        <v>145</v>
      </c>
      <c r="B3" s="111" t="s">
        <v>167</v>
      </c>
      <c r="C3" s="111" t="s">
        <v>168</v>
      </c>
      <c r="D3" s="112" t="s">
        <v>169</v>
      </c>
      <c r="E3" s="112" t="s">
        <v>170</v>
      </c>
      <c r="F3" s="112" t="s">
        <v>171</v>
      </c>
      <c r="G3" s="112" t="s">
        <v>172</v>
      </c>
      <c r="H3" s="112" t="s">
        <v>173</v>
      </c>
      <c r="I3" s="112" t="s">
        <v>174</v>
      </c>
      <c r="J3" s="112" t="s">
        <v>175</v>
      </c>
      <c r="K3" s="112" t="s">
        <v>176</v>
      </c>
      <c r="L3" s="112" t="s">
        <v>177</v>
      </c>
      <c r="M3" s="112" t="s">
        <v>178</v>
      </c>
      <c r="N3" s="112" t="s">
        <v>179</v>
      </c>
      <c r="O3" s="112" t="s">
        <v>180</v>
      </c>
      <c r="P3" s="112" t="s">
        <v>181</v>
      </c>
      <c r="Q3" s="112" t="s">
        <v>182</v>
      </c>
      <c r="R3" s="112" t="s">
        <v>183</v>
      </c>
      <c r="S3" s="112" t="s">
        <v>184</v>
      </c>
      <c r="T3" s="112" t="s">
        <v>185</v>
      </c>
      <c r="U3" s="112" t="s">
        <v>186</v>
      </c>
      <c r="V3" s="112" t="s">
        <v>187</v>
      </c>
      <c r="W3" s="112" t="s">
        <v>188</v>
      </c>
      <c r="X3" s="112" t="s">
        <v>189</v>
      </c>
      <c r="Y3" s="112" t="s">
        <v>190</v>
      </c>
      <c r="Z3" s="112" t="s">
        <v>191</v>
      </c>
      <c r="AA3" s="112" t="s">
        <v>192</v>
      </c>
      <c r="AB3" s="112" t="s">
        <v>193</v>
      </c>
      <c r="AC3" s="112" t="s">
        <v>194</v>
      </c>
      <c r="AD3" s="112" t="s">
        <v>195</v>
      </c>
      <c r="AE3" s="112" t="s">
        <v>196</v>
      </c>
      <c r="AF3" s="112" t="s">
        <v>197</v>
      </c>
      <c r="AG3" s="112" t="s">
        <v>198</v>
      </c>
      <c r="AH3" s="112" t="s">
        <v>199</v>
      </c>
      <c r="AI3" s="112" t="s">
        <v>200</v>
      </c>
      <c r="AJ3" s="112" t="s">
        <v>201</v>
      </c>
      <c r="AK3" s="144" t="s">
        <v>202</v>
      </c>
      <c r="AL3" s="145" t="s">
        <v>203</v>
      </c>
      <c r="AM3" s="145" t="s">
        <v>204</v>
      </c>
      <c r="AN3" s="145" t="s">
        <v>205</v>
      </c>
      <c r="AO3" s="145" t="s">
        <v>206</v>
      </c>
      <c r="AP3" s="145" t="s">
        <v>207</v>
      </c>
      <c r="AQ3" s="145" t="s">
        <v>208</v>
      </c>
      <c r="AR3" s="145" t="s">
        <v>209</v>
      </c>
      <c r="AS3" s="145" t="s">
        <v>210</v>
      </c>
      <c r="AT3" s="145" t="s">
        <v>211</v>
      </c>
      <c r="AU3" s="145" t="s">
        <v>212</v>
      </c>
      <c r="AV3" s="145" t="s">
        <v>213</v>
      </c>
      <c r="AW3" s="145" t="s">
        <v>214</v>
      </c>
      <c r="AX3" s="145" t="s">
        <v>215</v>
      </c>
      <c r="AY3" s="145" t="s">
        <v>216</v>
      </c>
      <c r="AZ3" s="145" t="s">
        <v>217</v>
      </c>
      <c r="BA3" s="145" t="s">
        <v>218</v>
      </c>
      <c r="BB3" s="145" t="s">
        <v>219</v>
      </c>
    </row>
    <row r="4" ht="15.5" spans="1:55">
      <c r="A4" s="113"/>
      <c r="B4" s="114" t="s">
        <v>220</v>
      </c>
      <c r="C4" s="114"/>
      <c r="D4" s="245">
        <v>6918000</v>
      </c>
      <c r="E4" s="681" t="s">
        <v>221</v>
      </c>
      <c r="F4" s="113" t="s">
        <v>222</v>
      </c>
      <c r="G4" s="114"/>
      <c r="H4" s="114"/>
      <c r="I4" s="114"/>
      <c r="J4" s="114"/>
      <c r="K4" s="114"/>
      <c r="L4" s="114"/>
      <c r="M4" s="114"/>
      <c r="N4" s="114"/>
      <c r="O4" s="114"/>
      <c r="P4" s="115"/>
      <c r="Q4" s="114"/>
      <c r="R4" s="115"/>
      <c r="S4" s="115">
        <f>D4</f>
        <v>6918000</v>
      </c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47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32">
        <f>SUM(O4:AH4)</f>
        <v>6918000</v>
      </c>
    </row>
    <row r="5" ht="15.5" spans="1:55">
      <c r="A5" s="113"/>
      <c r="B5" s="114" t="s">
        <v>223</v>
      </c>
      <c r="C5" s="114"/>
      <c r="D5" s="682">
        <v>5824000</v>
      </c>
      <c r="E5" s="681" t="s">
        <v>221</v>
      </c>
      <c r="F5" s="113" t="s">
        <v>224</v>
      </c>
      <c r="G5" s="114"/>
      <c r="H5" s="114"/>
      <c r="I5" s="114"/>
      <c r="J5" s="114"/>
      <c r="K5" s="114"/>
      <c r="L5" s="654">
        <f>D5</f>
        <v>5824000</v>
      </c>
      <c r="M5" s="114"/>
      <c r="N5" s="114"/>
      <c r="O5" s="654"/>
      <c r="P5" s="114"/>
      <c r="Q5" s="114"/>
      <c r="R5" s="114"/>
      <c r="S5" s="114"/>
      <c r="T5" s="114"/>
      <c r="U5" s="115"/>
      <c r="V5" s="114"/>
      <c r="W5" s="114"/>
      <c r="X5" s="114"/>
      <c r="Y5" s="114"/>
      <c r="Z5" s="114"/>
      <c r="AA5" s="114"/>
      <c r="AB5" s="114"/>
      <c r="AC5" s="114"/>
      <c r="AD5" s="687"/>
      <c r="AE5" s="687"/>
      <c r="AF5" s="687"/>
      <c r="AG5" s="114"/>
      <c r="AH5" s="114"/>
      <c r="AI5" s="146"/>
      <c r="AJ5" s="146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32">
        <f>SUM(O5:AH5)</f>
        <v>0</v>
      </c>
    </row>
    <row r="6" ht="15.5" spans="1:55">
      <c r="A6" s="113"/>
      <c r="B6" s="114" t="s">
        <v>225</v>
      </c>
      <c r="C6" s="114"/>
      <c r="D6" s="682">
        <v>32784000</v>
      </c>
      <c r="E6" s="113" t="e">
        <f>'PPMP (2)'!#REF!</f>
        <v>#REF!</v>
      </c>
      <c r="F6" s="113" t="s">
        <v>226</v>
      </c>
      <c r="G6" s="114"/>
      <c r="H6" s="114"/>
      <c r="I6" s="114"/>
      <c r="J6" s="114"/>
      <c r="K6" s="114"/>
      <c r="L6" s="114"/>
      <c r="M6" s="114"/>
      <c r="N6" s="114"/>
      <c r="O6" s="654"/>
      <c r="P6" s="654">
        <f>D6</f>
        <v>32784000</v>
      </c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5"/>
      <c r="AE6" s="115"/>
      <c r="AF6" s="115"/>
      <c r="AG6" s="114"/>
      <c r="AH6" s="114"/>
      <c r="AI6" s="146"/>
      <c r="AJ6" s="146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32">
        <f>SUM(O6:AH6)</f>
        <v>32784000</v>
      </c>
    </row>
    <row r="7" ht="15.5" spans="1:55">
      <c r="A7" s="113"/>
      <c r="B7" s="114" t="s">
        <v>227</v>
      </c>
      <c r="C7" s="114"/>
      <c r="D7" s="682">
        <v>33104695.49</v>
      </c>
      <c r="E7" s="113" t="e">
        <f>'PPMP (2)'!#REF!</f>
        <v>#REF!</v>
      </c>
      <c r="F7" s="113" t="s">
        <v>222</v>
      </c>
      <c r="G7" s="114"/>
      <c r="H7" s="114"/>
      <c r="I7" s="114"/>
      <c r="J7" s="114"/>
      <c r="K7" s="114"/>
      <c r="L7" s="114"/>
      <c r="M7" s="114"/>
      <c r="N7" s="114"/>
      <c r="O7" s="65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5" t="e">
        <f>'PPMP (2)'!#REF!</f>
        <v>#REF!</v>
      </c>
      <c r="AE7" s="115" t="e">
        <f>'PPMP (2)'!#REF!</f>
        <v>#REF!</v>
      </c>
      <c r="AF7" s="115"/>
      <c r="AG7" s="654" t="e">
        <f>'PPMP (2)'!#REF!</f>
        <v>#REF!</v>
      </c>
      <c r="AH7" s="654" t="e">
        <f>'PPMP (2)'!#REF!</f>
        <v>#REF!</v>
      </c>
      <c r="AI7" s="146"/>
      <c r="AJ7" s="146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32" t="e">
        <f>SUM(O7:AH7)</f>
        <v>#REF!</v>
      </c>
    </row>
    <row r="8" s="107" customFormat="1" ht="15.5" spans="1:55">
      <c r="A8" s="117" t="s">
        <v>228</v>
      </c>
      <c r="B8" s="117"/>
      <c r="C8" s="117"/>
      <c r="D8" s="118">
        <f>SUM(D4:D7)</f>
        <v>78630695.49</v>
      </c>
      <c r="E8" s="117"/>
      <c r="F8" s="117"/>
      <c r="G8" s="118">
        <f t="shared" ref="G8:R8" si="0">SUM(G4:G6)</f>
        <v>0</v>
      </c>
      <c r="H8" s="118">
        <f t="shared" si="0"/>
        <v>0</v>
      </c>
      <c r="I8" s="118">
        <f t="shared" si="0"/>
        <v>0</v>
      </c>
      <c r="J8" s="118">
        <f t="shared" si="0"/>
        <v>0</v>
      </c>
      <c r="K8" s="118">
        <f t="shared" si="0"/>
        <v>0</v>
      </c>
      <c r="L8" s="118">
        <f t="shared" si="0"/>
        <v>5824000</v>
      </c>
      <c r="M8" s="118">
        <f t="shared" si="0"/>
        <v>0</v>
      </c>
      <c r="N8" s="118">
        <f t="shared" si="0"/>
        <v>0</v>
      </c>
      <c r="O8" s="118">
        <f t="shared" si="0"/>
        <v>0</v>
      </c>
      <c r="P8" s="118">
        <f t="shared" si="0"/>
        <v>32784000</v>
      </c>
      <c r="Q8" s="118">
        <f t="shared" si="0"/>
        <v>0</v>
      </c>
      <c r="R8" s="118">
        <f t="shared" si="0"/>
        <v>0</v>
      </c>
      <c r="S8" s="118">
        <f>SUM(S4:S7)</f>
        <v>6918000</v>
      </c>
      <c r="T8" s="118">
        <f t="shared" ref="T8:AC8" si="1">SUM(T4:T6)</f>
        <v>0</v>
      </c>
      <c r="U8" s="118">
        <f t="shared" si="1"/>
        <v>0</v>
      </c>
      <c r="V8" s="118">
        <f t="shared" si="1"/>
        <v>0</v>
      </c>
      <c r="W8" s="118">
        <f t="shared" si="1"/>
        <v>0</v>
      </c>
      <c r="X8" s="118">
        <f t="shared" si="1"/>
        <v>0</v>
      </c>
      <c r="Y8" s="118">
        <f t="shared" si="1"/>
        <v>0</v>
      </c>
      <c r="Z8" s="118">
        <f t="shared" si="1"/>
        <v>0</v>
      </c>
      <c r="AA8" s="118">
        <f t="shared" si="1"/>
        <v>0</v>
      </c>
      <c r="AB8" s="118">
        <f t="shared" si="1"/>
        <v>0</v>
      </c>
      <c r="AC8" s="118">
        <f t="shared" si="1"/>
        <v>0</v>
      </c>
      <c r="AD8" s="118" t="e">
        <f>SUM(AD4:AD7)</f>
        <v>#REF!</v>
      </c>
      <c r="AE8" s="118" t="e">
        <f>SUM(AE4:AE7)</f>
        <v>#REF!</v>
      </c>
      <c r="AF8" s="118">
        <f>SUM(AF4:AF7)</f>
        <v>0</v>
      </c>
      <c r="AG8" s="118" t="e">
        <f>SUM(AG4:AG7)</f>
        <v>#REF!</v>
      </c>
      <c r="AH8" s="118" t="e">
        <f>SUM(AH4:AH7)</f>
        <v>#REF!</v>
      </c>
      <c r="AI8" s="118">
        <f>SUM(AI4:AI6)</f>
        <v>0</v>
      </c>
      <c r="AJ8" s="118">
        <f>SUM(AJ4:BB6)</f>
        <v>0</v>
      </c>
      <c r="AK8" s="151">
        <f t="shared" ref="AK8:AU8" si="2">SUM(AK4:AQ6)</f>
        <v>0</v>
      </c>
      <c r="AL8" s="151">
        <f t="shared" si="2"/>
        <v>0</v>
      </c>
      <c r="AM8" s="151">
        <f t="shared" si="2"/>
        <v>0</v>
      </c>
      <c r="AN8" s="151">
        <f t="shared" si="2"/>
        <v>0</v>
      </c>
      <c r="AO8" s="151">
        <f t="shared" si="2"/>
        <v>0</v>
      </c>
      <c r="AP8" s="151">
        <f t="shared" si="2"/>
        <v>0</v>
      </c>
      <c r="AQ8" s="151">
        <f t="shared" si="2"/>
        <v>0</v>
      </c>
      <c r="AR8" s="151">
        <f t="shared" si="2"/>
        <v>0</v>
      </c>
      <c r="AS8" s="151">
        <f t="shared" si="2"/>
        <v>0</v>
      </c>
      <c r="AT8" s="151">
        <f t="shared" si="2"/>
        <v>0</v>
      </c>
      <c r="AU8" s="151">
        <f t="shared" si="2"/>
        <v>0</v>
      </c>
      <c r="AV8" s="151">
        <f t="shared" ref="AV8:BB8" si="3">SUM(AV4:AV7)</f>
        <v>0</v>
      </c>
      <c r="AW8" s="151">
        <f t="shared" si="3"/>
        <v>0</v>
      </c>
      <c r="AX8" s="151">
        <f t="shared" si="3"/>
        <v>0</v>
      </c>
      <c r="AY8" s="151">
        <f t="shared" si="3"/>
        <v>0</v>
      </c>
      <c r="AZ8" s="151">
        <f t="shared" si="3"/>
        <v>0</v>
      </c>
      <c r="BA8" s="151">
        <f t="shared" si="3"/>
        <v>0</v>
      </c>
      <c r="BB8" s="151">
        <f t="shared" si="3"/>
        <v>0</v>
      </c>
      <c r="BC8" s="152" t="e">
        <f>SUM(O8:BB8)</f>
        <v>#REF!</v>
      </c>
    </row>
    <row r="9" s="107" customFormat="1" ht="15.5" spans="1:55">
      <c r="A9" s="119"/>
      <c r="B9" s="120"/>
      <c r="C9" s="120"/>
      <c r="D9" s="119"/>
      <c r="E9" s="119"/>
      <c r="F9" s="119"/>
      <c r="G9" s="119"/>
      <c r="H9" s="119"/>
      <c r="I9" s="136"/>
      <c r="J9" s="119"/>
      <c r="K9" s="119"/>
      <c r="L9" s="119"/>
      <c r="M9" s="119"/>
      <c r="N9" s="119"/>
      <c r="O9" s="119"/>
      <c r="P9" s="119"/>
      <c r="Q9" s="119"/>
      <c r="R9" s="140"/>
      <c r="S9" s="140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BC9" s="152"/>
    </row>
    <row r="10" ht="15.5" spans="1:36">
      <c r="A10" s="110"/>
      <c r="B10" s="121" t="s">
        <v>229</v>
      </c>
      <c r="C10" s="60"/>
      <c r="D10" s="122">
        <v>119652705.26</v>
      </c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</row>
    <row r="11" ht="15.5" spans="1:36">
      <c r="A11" s="110"/>
      <c r="B11" s="123" t="s">
        <v>230</v>
      </c>
      <c r="C11" s="124"/>
      <c r="D11" s="125">
        <f>D10-D8</f>
        <v>41022009.77</v>
      </c>
      <c r="E11" s="110"/>
      <c r="F11" s="110"/>
      <c r="G11" s="22"/>
      <c r="H11" s="126"/>
      <c r="I11" s="126"/>
      <c r="J11" s="126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</row>
    <row r="12" ht="15.5" spans="7:10">
      <c r="G12" s="127"/>
      <c r="H12" s="128"/>
      <c r="I12" s="128"/>
      <c r="J12" s="128"/>
    </row>
    <row r="13" ht="15.5" spans="2:10">
      <c r="B13" s="129"/>
      <c r="C13" s="129"/>
      <c r="G13" s="127"/>
      <c r="H13" s="128"/>
      <c r="I13" s="128"/>
      <c r="J13" s="128"/>
    </row>
    <row r="14" ht="15.5" spans="7:10">
      <c r="G14" s="127"/>
      <c r="H14" s="128"/>
      <c r="I14" s="128"/>
      <c r="J14" s="128"/>
    </row>
    <row r="15" ht="15.5" spans="3:10">
      <c r="C15" s="129"/>
      <c r="D15" s="683"/>
      <c r="G15" s="127"/>
      <c r="H15" s="128"/>
      <c r="I15" s="128"/>
      <c r="J15" s="128"/>
    </row>
    <row r="16" ht="16.25" spans="2:10">
      <c r="B16" s="129"/>
      <c r="C16" s="129"/>
      <c r="D16" s="684"/>
      <c r="G16" s="22"/>
      <c r="H16" s="128"/>
      <c r="I16" s="126"/>
      <c r="J16" s="126"/>
    </row>
    <row r="17" spans="4:4">
      <c r="D17" s="685"/>
    </row>
    <row r="18" spans="4:16">
      <c r="D18" s="685"/>
      <c r="P18" s="132"/>
    </row>
    <row r="19" spans="4:5">
      <c r="D19" s="132"/>
      <c r="E19" s="133"/>
    </row>
    <row r="20" ht="15.5" spans="16:19">
      <c r="P20" s="137"/>
      <c r="Q20" s="138"/>
      <c r="R20" s="141"/>
      <c r="S20" s="141"/>
    </row>
    <row r="21" ht="15.5" spans="6:19">
      <c r="F21" s="134"/>
      <c r="P21" s="137"/>
      <c r="Q21" s="138"/>
      <c r="R21" s="141"/>
      <c r="S21" s="141"/>
    </row>
    <row r="22" ht="15.5" spans="4:19">
      <c r="D22" s="133"/>
      <c r="E22" s="135"/>
      <c r="O22" s="686"/>
      <c r="P22" s="137"/>
      <c r="Q22" s="139"/>
      <c r="R22" s="142"/>
      <c r="S22" s="142"/>
    </row>
    <row r="23" ht="15.5" spans="4:19">
      <c r="D23" s="132"/>
      <c r="P23" s="137"/>
      <c r="Q23" s="138"/>
      <c r="R23" s="141"/>
      <c r="S23" s="141"/>
    </row>
    <row r="24" ht="15.5" spans="16:19">
      <c r="P24" s="137"/>
      <c r="Q24" s="138"/>
      <c r="R24" s="143"/>
      <c r="S24" s="143"/>
    </row>
    <row r="27" spans="4:4">
      <c r="D27" s="134"/>
    </row>
  </sheetData>
  <mergeCells count="2">
    <mergeCell ref="A1:AJ1"/>
    <mergeCell ref="A8:C8"/>
  </mergeCells>
  <pageMargins left="0.236220472440945" right="0.236220472440945" top="0.748031496062992" bottom="0.748031496062992" header="0.31496062992126" footer="0.31496062992126"/>
  <pageSetup paperSize="9" scale="62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  <pageSetUpPr fitToPage="1"/>
  </sheetPr>
  <dimension ref="A1:Q29"/>
  <sheetViews>
    <sheetView view="pageBreakPreview" zoomScale="70" zoomScaleNormal="85" workbookViewId="0">
      <selection activeCell="F32" sqref="F32"/>
    </sheetView>
  </sheetViews>
  <sheetFormatPr defaultColWidth="8.85454545454546" defaultRowHeight="15.5"/>
  <cols>
    <col min="1" max="1" width="6.28181818181818" style="564" customWidth="1"/>
    <col min="2" max="2" width="15.5727272727273" style="563" customWidth="1"/>
    <col min="3" max="3" width="41.8545454545455" style="643" customWidth="1"/>
    <col min="4" max="4" width="10.1363636363636" style="564" customWidth="1"/>
    <col min="5" max="5" width="15.5727272727273" style="564" customWidth="1"/>
    <col min="6" max="6" width="9.85454545454546" style="644" customWidth="1"/>
    <col min="7" max="7" width="9.13636363636364" style="644" customWidth="1"/>
    <col min="8" max="8" width="10.1363636363636" style="644" customWidth="1"/>
    <col min="9" max="9" width="10.7090909090909" style="644" customWidth="1"/>
    <col min="10" max="10" width="14" style="644" customWidth="1"/>
    <col min="11" max="11" width="18.7090909090909" style="644" customWidth="1"/>
    <col min="12" max="12" width="16.5727272727273" style="644" customWidth="1"/>
    <col min="13" max="13" width="17.7090909090909" style="644" customWidth="1"/>
    <col min="14" max="14" width="36.5727272727273" style="644" customWidth="1"/>
    <col min="15" max="15" width="8.85454545454546" style="645"/>
    <col min="16" max="16" width="16.7090909090909" style="645" customWidth="1"/>
    <col min="17" max="16384" width="8.85454545454546" style="645"/>
  </cols>
  <sheetData>
    <row r="1" s="641" customFormat="1" spans="1:17">
      <c r="A1" s="646" t="s">
        <v>231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Q1" s="663"/>
    </row>
    <row r="2" s="641" customFormat="1" spans="1:17">
      <c r="A2" s="646" t="s">
        <v>232</v>
      </c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Q2" s="663"/>
    </row>
    <row r="3" s="641" customFormat="1" spans="1:17">
      <c r="A3" s="647" t="s">
        <v>233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6"/>
      <c r="Q3" s="663"/>
    </row>
    <row r="4" s="641" customFormat="1" spans="1:17">
      <c r="A4" s="646" t="s">
        <v>234</v>
      </c>
      <c r="B4" s="646"/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Q4" s="663"/>
    </row>
    <row r="5" s="641" customFormat="1" spans="1:17">
      <c r="A5" s="648"/>
      <c r="B5" s="648"/>
      <c r="C5" s="648"/>
      <c r="D5" s="648"/>
      <c r="E5" s="648"/>
      <c r="F5" s="648"/>
      <c r="G5" s="648"/>
      <c r="H5" s="646"/>
      <c r="J5" s="648"/>
      <c r="K5" s="648"/>
      <c r="L5" s="668" t="s">
        <v>235</v>
      </c>
      <c r="M5" s="668"/>
      <c r="N5" s="668"/>
      <c r="O5" s="646"/>
      <c r="Q5" s="663"/>
    </row>
    <row r="6" s="641" customFormat="1" spans="1:17">
      <c r="A6" s="649" t="s">
        <v>236</v>
      </c>
      <c r="B6" s="649"/>
      <c r="C6" s="649"/>
      <c r="D6" s="649"/>
      <c r="E6" s="649"/>
      <c r="F6" s="649"/>
      <c r="G6" s="649"/>
      <c r="H6" s="649"/>
      <c r="I6" s="649"/>
      <c r="J6" s="649"/>
      <c r="K6" s="649"/>
      <c r="L6" s="649"/>
      <c r="M6" s="649"/>
      <c r="N6" s="649"/>
      <c r="O6" s="669"/>
      <c r="Q6" s="663"/>
    </row>
    <row r="7" spans="1:16">
      <c r="A7" s="650"/>
      <c r="B7" s="650"/>
      <c r="C7" s="650"/>
      <c r="D7" s="650"/>
      <c r="E7" s="650"/>
      <c r="F7" s="650"/>
      <c r="G7" s="650"/>
      <c r="H7" s="650"/>
      <c r="I7" s="650"/>
      <c r="J7" s="650"/>
      <c r="K7" s="650"/>
      <c r="L7" s="650"/>
      <c r="M7" s="650"/>
      <c r="N7" s="650"/>
      <c r="P7" s="644"/>
    </row>
    <row r="8" spans="1:14">
      <c r="A8" s="568" t="s">
        <v>145</v>
      </c>
      <c r="B8" s="568" t="s">
        <v>237</v>
      </c>
      <c r="C8" s="568" t="s">
        <v>238</v>
      </c>
      <c r="D8" s="568" t="s">
        <v>239</v>
      </c>
      <c r="E8" s="568" t="s">
        <v>240</v>
      </c>
      <c r="F8" s="651" t="s">
        <v>241</v>
      </c>
      <c r="G8" s="651"/>
      <c r="H8" s="651"/>
      <c r="I8" s="651"/>
      <c r="J8" s="568" t="s">
        <v>242</v>
      </c>
      <c r="K8" s="568" t="s">
        <v>243</v>
      </c>
      <c r="L8" s="568"/>
      <c r="M8" s="568"/>
      <c r="N8" s="651" t="s">
        <v>5</v>
      </c>
    </row>
    <row r="9" ht="31" spans="1:14">
      <c r="A9" s="568"/>
      <c r="B9" s="568"/>
      <c r="C9" s="568"/>
      <c r="D9" s="568"/>
      <c r="E9" s="568"/>
      <c r="F9" s="568" t="s">
        <v>244</v>
      </c>
      <c r="G9" s="568" t="s">
        <v>245</v>
      </c>
      <c r="H9" s="568" t="s">
        <v>246</v>
      </c>
      <c r="I9" s="568" t="s">
        <v>247</v>
      </c>
      <c r="J9" s="568"/>
      <c r="K9" s="568" t="s">
        <v>248</v>
      </c>
      <c r="L9" s="568" t="s">
        <v>28</v>
      </c>
      <c r="M9" s="568" t="s">
        <v>249</v>
      </c>
      <c r="N9" s="568" t="s">
        <v>250</v>
      </c>
    </row>
    <row r="10" spans="1:14">
      <c r="A10" s="570">
        <v>1</v>
      </c>
      <c r="B10" s="570">
        <v>2</v>
      </c>
      <c r="C10" s="570">
        <v>3</v>
      </c>
      <c r="D10" s="570">
        <v>4</v>
      </c>
      <c r="E10" s="570">
        <v>5</v>
      </c>
      <c r="F10" s="570">
        <v>6</v>
      </c>
      <c r="G10" s="570">
        <v>7</v>
      </c>
      <c r="H10" s="570">
        <v>8</v>
      </c>
      <c r="I10" s="570">
        <v>9</v>
      </c>
      <c r="J10" s="570">
        <v>10</v>
      </c>
      <c r="K10" s="570">
        <v>11</v>
      </c>
      <c r="L10" s="570">
        <v>12</v>
      </c>
      <c r="M10" s="570">
        <v>13</v>
      </c>
      <c r="N10" s="570">
        <v>14</v>
      </c>
    </row>
    <row r="11" s="642" customFormat="1" spans="1:17">
      <c r="A11" s="652">
        <v>2</v>
      </c>
      <c r="B11" s="652"/>
      <c r="C11" s="653" t="s">
        <v>251</v>
      </c>
      <c r="D11" s="652"/>
      <c r="E11" s="652"/>
      <c r="F11" s="652"/>
      <c r="G11" s="652"/>
      <c r="H11" s="652"/>
      <c r="I11" s="652"/>
      <c r="J11" s="652"/>
      <c r="K11" s="652"/>
      <c r="L11" s="652"/>
      <c r="M11" s="652"/>
      <c r="N11" s="652"/>
      <c r="O11" s="646"/>
      <c r="Q11" s="680"/>
    </row>
    <row r="12" s="642" customFormat="1" spans="1:17">
      <c r="A12" s="570">
        <v>3</v>
      </c>
      <c r="B12" s="581" t="str">
        <f>'PPMP (2)'!D12</f>
        <v>5-02-03-120-00</v>
      </c>
      <c r="C12" s="654" t="str">
        <f>'PPMP (2)'!E12</f>
        <v>Military, Police and Traffic Supplies Expenses </v>
      </c>
      <c r="D12" s="652" t="s">
        <v>222</v>
      </c>
      <c r="E12" s="652" t="str">
        <f>'PPMP (2)'!K13</f>
        <v>Public Bidding</v>
      </c>
      <c r="F12" s="655">
        <v>45292</v>
      </c>
      <c r="G12" s="655">
        <v>45292</v>
      </c>
      <c r="H12" s="655">
        <v>45323</v>
      </c>
      <c r="I12" s="655">
        <v>45323</v>
      </c>
      <c r="J12" s="652" t="s">
        <v>252</v>
      </c>
      <c r="K12" s="670" t="e">
        <f>L12</f>
        <v>#REF!</v>
      </c>
      <c r="L12" s="670" t="e">
        <f>'PPMP (2)'!J11</f>
        <v>#REF!</v>
      </c>
      <c r="M12" s="670"/>
      <c r="N12" s="671" t="s">
        <v>253</v>
      </c>
      <c r="O12" s="646"/>
      <c r="Q12" s="680"/>
    </row>
    <row r="13" s="642" customFormat="1" spans="1:17">
      <c r="A13" s="570">
        <v>4</v>
      </c>
      <c r="B13" s="581" t="str">
        <f>'PPMP (2)'!D15</f>
        <v>5-06-04-060-01</v>
      </c>
      <c r="C13" s="654" t="str">
        <f>'PPMP (2)'!E15</f>
        <v>Motor Vehicle</v>
      </c>
      <c r="D13" s="652" t="s">
        <v>222</v>
      </c>
      <c r="E13" s="652" t="str">
        <f>'PPMP (2)'!K16</f>
        <v>Public Bidding</v>
      </c>
      <c r="F13" s="655">
        <v>45292</v>
      </c>
      <c r="G13" s="655">
        <v>45292</v>
      </c>
      <c r="H13" s="655">
        <v>45323</v>
      </c>
      <c r="I13" s="655">
        <v>45323</v>
      </c>
      <c r="J13" s="652" t="s">
        <v>252</v>
      </c>
      <c r="K13" s="670" t="e">
        <f>M13</f>
        <v>#REF!</v>
      </c>
      <c r="L13" s="670"/>
      <c r="M13" s="670" t="e">
        <f>'PPMP (2)'!J14</f>
        <v>#REF!</v>
      </c>
      <c r="N13" s="671" t="s">
        <v>254</v>
      </c>
      <c r="O13" s="646"/>
      <c r="Q13" s="680"/>
    </row>
    <row r="14" s="642" customFormat="1" spans="1:17">
      <c r="A14" s="570">
        <v>5</v>
      </c>
      <c r="B14" s="652"/>
      <c r="C14" s="656" t="s">
        <v>255</v>
      </c>
      <c r="D14" s="653"/>
      <c r="E14" s="653"/>
      <c r="F14" s="653"/>
      <c r="G14" s="653"/>
      <c r="H14" s="653"/>
      <c r="I14" s="653"/>
      <c r="J14" s="653"/>
      <c r="K14" s="672" t="e">
        <f>SUM(K12:K13)</f>
        <v>#REF!</v>
      </c>
      <c r="L14" s="672" t="e">
        <f>SUM(L12:L13)</f>
        <v>#REF!</v>
      </c>
      <c r="M14" s="672" t="e">
        <f>SUM(M12:M13)</f>
        <v>#REF!</v>
      </c>
      <c r="N14" s="652"/>
      <c r="Q14" s="680"/>
    </row>
    <row r="15" s="642" customFormat="1" spans="1:17">
      <c r="A15" s="657"/>
      <c r="B15" s="658"/>
      <c r="C15" s="659"/>
      <c r="D15" s="660"/>
      <c r="E15" s="660"/>
      <c r="F15" s="660"/>
      <c r="G15" s="660"/>
      <c r="H15" s="660"/>
      <c r="I15" s="660"/>
      <c r="J15" s="660"/>
      <c r="K15" s="673"/>
      <c r="L15" s="673"/>
      <c r="M15" s="673"/>
      <c r="N15" s="658"/>
      <c r="Q15" s="680"/>
    </row>
    <row r="16" s="642" customFormat="1" spans="1:17">
      <c r="A16" s="657"/>
      <c r="B16" s="658"/>
      <c r="C16" s="659"/>
      <c r="D16" s="660"/>
      <c r="E16" s="660"/>
      <c r="F16" s="660"/>
      <c r="G16" s="660"/>
      <c r="H16" s="660"/>
      <c r="I16" s="660"/>
      <c r="J16" s="660"/>
      <c r="K16" s="673"/>
      <c r="L16" s="673"/>
      <c r="M16" s="673"/>
      <c r="N16" s="658"/>
      <c r="Q16" s="680"/>
    </row>
    <row r="17" s="642" customFormat="1" spans="1:17">
      <c r="A17" s="657"/>
      <c r="B17" s="658"/>
      <c r="C17" s="659"/>
      <c r="D17" s="660"/>
      <c r="E17" s="660"/>
      <c r="F17" s="660"/>
      <c r="G17" s="660"/>
      <c r="H17" s="660"/>
      <c r="I17" s="660"/>
      <c r="J17" s="660"/>
      <c r="K17" s="673"/>
      <c r="L17" s="673"/>
      <c r="M17" s="673"/>
      <c r="N17" s="658"/>
      <c r="Q17" s="680"/>
    </row>
    <row r="18" s="641" customFormat="1" spans="1:17">
      <c r="A18" s="642"/>
      <c r="B18" s="646" t="s">
        <v>256</v>
      </c>
      <c r="C18" s="661"/>
      <c r="D18" s="662"/>
      <c r="E18" s="642"/>
      <c r="F18" s="662" t="s">
        <v>257</v>
      </c>
      <c r="G18" s="662"/>
      <c r="H18" s="642"/>
      <c r="I18" s="642"/>
      <c r="J18" s="662"/>
      <c r="L18" s="662" t="s">
        <v>258</v>
      </c>
      <c r="M18" s="646"/>
      <c r="N18" s="646"/>
      <c r="O18" s="646"/>
      <c r="Q18" s="663"/>
    </row>
    <row r="19" s="641" customFormat="1" spans="1:17">
      <c r="A19" s="642"/>
      <c r="B19" s="646"/>
      <c r="C19" s="661"/>
      <c r="D19" s="662"/>
      <c r="E19" s="642"/>
      <c r="F19" s="662"/>
      <c r="G19" s="662"/>
      <c r="H19" s="642"/>
      <c r="I19" s="642"/>
      <c r="J19" s="662"/>
      <c r="L19" s="674"/>
      <c r="M19" s="646"/>
      <c r="N19" s="646"/>
      <c r="O19" s="646"/>
      <c r="Q19" s="663"/>
    </row>
    <row r="20" s="641" customFormat="1" spans="1:17">
      <c r="A20" s="642"/>
      <c r="B20" s="646"/>
      <c r="C20" s="661"/>
      <c r="D20" s="662"/>
      <c r="E20" s="642"/>
      <c r="F20" s="662"/>
      <c r="G20" s="662"/>
      <c r="H20" s="642"/>
      <c r="I20" s="642"/>
      <c r="J20" s="662"/>
      <c r="L20" s="662"/>
      <c r="M20" s="646"/>
      <c r="N20" s="646"/>
      <c r="O20" s="646"/>
      <c r="Q20" s="663"/>
    </row>
    <row r="21" s="641" customFormat="1" spans="1:17">
      <c r="A21" s="642"/>
      <c r="B21" s="646"/>
      <c r="C21" s="661"/>
      <c r="D21" s="642"/>
      <c r="E21" s="642"/>
      <c r="F21" s="642"/>
      <c r="G21" s="663"/>
      <c r="H21" s="642"/>
      <c r="I21" s="642"/>
      <c r="J21" s="642"/>
      <c r="L21" s="675"/>
      <c r="N21" s="642"/>
      <c r="O21" s="642"/>
      <c r="Q21" s="663"/>
    </row>
    <row r="22" s="641" customFormat="1" spans="1:17">
      <c r="A22" s="642"/>
      <c r="B22" s="646"/>
      <c r="C22" s="661"/>
      <c r="D22" s="642"/>
      <c r="E22" s="642"/>
      <c r="F22" s="642"/>
      <c r="G22" s="663"/>
      <c r="H22" s="642"/>
      <c r="I22" s="642"/>
      <c r="J22" s="642"/>
      <c r="L22" s="663"/>
      <c r="M22" s="642"/>
      <c r="N22" s="642"/>
      <c r="O22" s="642"/>
      <c r="P22" s="676"/>
      <c r="Q22" s="663"/>
    </row>
    <row r="23" s="641" customFormat="1" spans="1:17">
      <c r="A23" s="642"/>
      <c r="B23" s="664" t="s">
        <v>259</v>
      </c>
      <c r="C23" s="661"/>
      <c r="D23" s="665"/>
      <c r="E23" s="642"/>
      <c r="F23" s="36" t="s">
        <v>260</v>
      </c>
      <c r="G23" s="666"/>
      <c r="H23" s="666"/>
      <c r="I23" s="677"/>
      <c r="J23" s="666"/>
      <c r="L23" s="666" t="s">
        <v>261</v>
      </c>
      <c r="M23" s="642"/>
      <c r="N23" s="642"/>
      <c r="O23" s="642"/>
      <c r="Q23" s="663"/>
    </row>
    <row r="24" s="641" customFormat="1" spans="1:17">
      <c r="A24" s="642"/>
      <c r="B24" s="667" t="s">
        <v>262</v>
      </c>
      <c r="C24" s="661"/>
      <c r="D24" s="662"/>
      <c r="E24" s="642"/>
      <c r="F24" s="34" t="s">
        <v>263</v>
      </c>
      <c r="G24" s="662"/>
      <c r="H24" s="662"/>
      <c r="J24" s="662"/>
      <c r="L24" s="662" t="s">
        <v>264</v>
      </c>
      <c r="M24" s="678"/>
      <c r="N24" s="662"/>
      <c r="O24" s="662"/>
      <c r="Q24" s="663"/>
    </row>
    <row r="25" s="641" customFormat="1" spans="1:17">
      <c r="A25" s="642"/>
      <c r="B25" s="667" t="s">
        <v>265</v>
      </c>
      <c r="C25" s="661"/>
      <c r="D25" s="662"/>
      <c r="E25" s="642"/>
      <c r="F25" s="34" t="s">
        <v>266</v>
      </c>
      <c r="G25" s="662"/>
      <c r="H25" s="662"/>
      <c r="I25" s="642"/>
      <c r="J25" s="662"/>
      <c r="L25" s="662" t="s">
        <v>267</v>
      </c>
      <c r="M25" s="662"/>
      <c r="N25" s="662"/>
      <c r="O25" s="662"/>
      <c r="Q25" s="663"/>
    </row>
    <row r="28" spans="11:11">
      <c r="K28" s="663"/>
    </row>
    <row r="29" spans="11:11">
      <c r="K29" s="679"/>
    </row>
  </sheetData>
  <mergeCells count="16">
    <mergeCell ref="A1:N1"/>
    <mergeCell ref="A2:N2"/>
    <mergeCell ref="A3:N3"/>
    <mergeCell ref="A4:N4"/>
    <mergeCell ref="A5:G5"/>
    <mergeCell ref="L5:N5"/>
    <mergeCell ref="A6:N6"/>
    <mergeCell ref="A7:N7"/>
    <mergeCell ref="F8:I8"/>
    <mergeCell ref="K8:M8"/>
    <mergeCell ref="A8:A9"/>
    <mergeCell ref="B8:B9"/>
    <mergeCell ref="C8:C9"/>
    <mergeCell ref="D8:D9"/>
    <mergeCell ref="E8:E9"/>
    <mergeCell ref="J8:J9"/>
  </mergeCells>
  <conditionalFormatting sqref="C12:C17">
    <cfRule type="containsText" dxfId="0" priority="1" operator="between" text="Note: Do not insert above this line. Click undo. Thanks">
      <formula>NOT(ISERROR(SEARCH("Note: Do not insert above this line. Click undo. Thanks",C12)))</formula>
    </cfRule>
  </conditionalFormatting>
  <printOptions horizontalCentered="1"/>
  <pageMargins left="0" right="0.196850393700787" top="0.748031496062992" bottom="0.551181102362205" header="0.31496062992126" footer="0.31496062992126"/>
  <pageSetup paperSize="9" scale="62" orientation="landscape"/>
  <headerFoot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  <pageSetUpPr fitToPage="1"/>
  </sheetPr>
  <dimension ref="C1:Y42"/>
  <sheetViews>
    <sheetView view="pageBreakPreview" zoomScale="70" zoomScaleNormal="85" topLeftCell="C1" workbookViewId="0">
      <selection activeCell="I34" sqref="I34:Q42"/>
    </sheetView>
  </sheetViews>
  <sheetFormatPr defaultColWidth="8.85454545454546" defaultRowHeight="15.5"/>
  <cols>
    <col min="1" max="2" width="8.85454545454546" style="34" hidden="1" customWidth="1"/>
    <col min="3" max="3" width="6.70909090909091" style="9" customWidth="1"/>
    <col min="4" max="4" width="20.1363636363636" style="563" customWidth="1"/>
    <col min="5" max="5" width="66.1363636363636" style="34" customWidth="1"/>
    <col min="6" max="6" width="16.1363636363636" style="564" customWidth="1"/>
    <col min="7" max="7" width="14" style="564" customWidth="1"/>
    <col min="8" max="8" width="7.57272727272727" style="564" customWidth="1"/>
    <col min="9" max="9" width="19.5727272727273" style="565" customWidth="1"/>
    <col min="10" max="10" width="23.5" style="34" customWidth="1"/>
    <col min="11" max="11" width="21.1363636363636" style="563" customWidth="1"/>
    <col min="12" max="23" width="3.85454545454545" style="564" customWidth="1"/>
    <col min="24" max="24" width="23" style="34" customWidth="1"/>
    <col min="25" max="25" width="15.7090909090909" style="34" customWidth="1"/>
    <col min="26" max="26" width="24.2818181818182" style="34" customWidth="1"/>
    <col min="27" max="27" width="11.5727272727273" style="34" customWidth="1"/>
    <col min="28" max="28" width="8.85454545454546" style="34"/>
    <col min="29" max="29" width="13.1363636363636" style="34" customWidth="1"/>
    <col min="30" max="16384" width="8.85454545454546" style="34"/>
  </cols>
  <sheetData>
    <row r="1" spans="3:23">
      <c r="C1" s="566" t="s">
        <v>231</v>
      </c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</row>
    <row r="2" spans="3:23">
      <c r="C2" s="566" t="s">
        <v>268</v>
      </c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566"/>
      <c r="V2" s="566"/>
      <c r="W2" s="566"/>
    </row>
    <row r="3" spans="3:23">
      <c r="C3" s="22" t="s">
        <v>269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3:23">
      <c r="C4" s="566" t="s">
        <v>270</v>
      </c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  <c r="P4" s="566"/>
      <c r="Q4" s="566"/>
      <c r="R4" s="566"/>
      <c r="S4" s="566"/>
      <c r="T4" s="566"/>
      <c r="U4" s="566"/>
      <c r="V4" s="566"/>
      <c r="W4" s="566"/>
    </row>
    <row r="5" spans="3:10">
      <c r="C5" s="85"/>
      <c r="D5" s="85"/>
      <c r="E5" s="85"/>
      <c r="F5" s="85"/>
      <c r="G5" s="85"/>
      <c r="H5" s="85"/>
      <c r="I5" s="607"/>
      <c r="J5" s="85"/>
    </row>
    <row r="6" spans="3:23">
      <c r="C6" s="22" t="s">
        <v>271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3:11">
      <c r="C7" s="567"/>
      <c r="D7" s="567"/>
      <c r="E7" s="567"/>
      <c r="F7" s="567"/>
      <c r="G7" s="567"/>
      <c r="H7" s="567"/>
      <c r="I7" s="567"/>
      <c r="J7" s="567"/>
      <c r="K7" s="567"/>
    </row>
    <row r="8" spans="3:25">
      <c r="C8" s="38" t="s">
        <v>272</v>
      </c>
      <c r="D8" s="568" t="s">
        <v>237</v>
      </c>
      <c r="E8" s="38" t="s">
        <v>238</v>
      </c>
      <c r="F8" s="568" t="s">
        <v>239</v>
      </c>
      <c r="G8" s="569" t="s">
        <v>273</v>
      </c>
      <c r="H8" s="569"/>
      <c r="I8" s="608" t="s">
        <v>274</v>
      </c>
      <c r="J8" s="609" t="s">
        <v>275</v>
      </c>
      <c r="K8" s="569" t="s">
        <v>276</v>
      </c>
      <c r="L8" s="610" t="s">
        <v>277</v>
      </c>
      <c r="M8" s="610"/>
      <c r="N8" s="610"/>
      <c r="O8" s="610"/>
      <c r="P8" s="610"/>
      <c r="Q8" s="610"/>
      <c r="R8" s="610"/>
      <c r="S8" s="610"/>
      <c r="T8" s="610"/>
      <c r="U8" s="610"/>
      <c r="V8" s="610"/>
      <c r="W8" s="610"/>
      <c r="Y8" s="100"/>
    </row>
    <row r="9" spans="3:23">
      <c r="C9" s="38"/>
      <c r="D9" s="568"/>
      <c r="E9" s="38"/>
      <c r="F9" s="568"/>
      <c r="G9" s="568" t="s">
        <v>278</v>
      </c>
      <c r="H9" s="568" t="s">
        <v>279</v>
      </c>
      <c r="I9" s="608"/>
      <c r="J9" s="609"/>
      <c r="K9" s="569"/>
      <c r="L9" s="610"/>
      <c r="M9" s="610"/>
      <c r="N9" s="610"/>
      <c r="O9" s="610"/>
      <c r="P9" s="610"/>
      <c r="Q9" s="610"/>
      <c r="R9" s="610"/>
      <c r="S9" s="610"/>
      <c r="T9" s="610"/>
      <c r="U9" s="610"/>
      <c r="V9" s="610"/>
      <c r="W9" s="610"/>
    </row>
    <row r="10" spans="3:23">
      <c r="C10" s="103">
        <v>1</v>
      </c>
      <c r="D10" s="570">
        <v>2</v>
      </c>
      <c r="E10" s="103">
        <v>3</v>
      </c>
      <c r="F10" s="570">
        <v>4</v>
      </c>
      <c r="G10" s="570">
        <v>5</v>
      </c>
      <c r="H10" s="570">
        <v>6</v>
      </c>
      <c r="I10" s="611">
        <v>7</v>
      </c>
      <c r="J10" s="103">
        <v>8</v>
      </c>
      <c r="K10" s="570">
        <v>9</v>
      </c>
      <c r="L10" s="570">
        <v>10</v>
      </c>
      <c r="M10" s="103">
        <v>11</v>
      </c>
      <c r="N10" s="570">
        <v>12</v>
      </c>
      <c r="O10" s="570">
        <v>13</v>
      </c>
      <c r="P10" s="570">
        <v>14</v>
      </c>
      <c r="Q10" s="570">
        <v>15</v>
      </c>
      <c r="R10" s="103">
        <v>16</v>
      </c>
      <c r="S10" s="570">
        <v>17</v>
      </c>
      <c r="T10" s="570">
        <v>18</v>
      </c>
      <c r="U10" s="103">
        <v>19</v>
      </c>
      <c r="V10" s="570">
        <v>20</v>
      </c>
      <c r="W10" s="570">
        <v>21</v>
      </c>
    </row>
    <row r="11" s="560" customFormat="1" spans="3:23">
      <c r="C11" s="103">
        <v>2</v>
      </c>
      <c r="D11" s="571"/>
      <c r="E11" s="572" t="s">
        <v>28</v>
      </c>
      <c r="F11" s="571"/>
      <c r="G11" s="571"/>
      <c r="H11" s="571"/>
      <c r="I11" s="612"/>
      <c r="J11" s="613" t="e">
        <f>SUM(J13)</f>
        <v>#REF!</v>
      </c>
      <c r="K11" s="571"/>
      <c r="L11" s="614" t="s">
        <v>280</v>
      </c>
      <c r="M11" s="614" t="s">
        <v>281</v>
      </c>
      <c r="N11" s="614" t="s">
        <v>282</v>
      </c>
      <c r="O11" s="614" t="s">
        <v>283</v>
      </c>
      <c r="P11" s="614" t="s">
        <v>282</v>
      </c>
      <c r="Q11" s="614" t="s">
        <v>280</v>
      </c>
      <c r="R11" s="614" t="s">
        <v>280</v>
      </c>
      <c r="S11" s="614" t="s">
        <v>283</v>
      </c>
      <c r="T11" s="614" t="s">
        <v>284</v>
      </c>
      <c r="U11" s="614" t="s">
        <v>285</v>
      </c>
      <c r="V11" s="614" t="s">
        <v>286</v>
      </c>
      <c r="W11" s="614" t="s">
        <v>287</v>
      </c>
    </row>
    <row r="12" s="560" customFormat="1" spans="3:23">
      <c r="C12" s="103"/>
      <c r="D12" s="573" t="s">
        <v>288</v>
      </c>
      <c r="E12" s="574" t="s">
        <v>289</v>
      </c>
      <c r="F12" s="103"/>
      <c r="G12" s="103"/>
      <c r="H12" s="103"/>
      <c r="I12" s="615"/>
      <c r="J12" s="616"/>
      <c r="K12" s="103"/>
      <c r="L12" s="617"/>
      <c r="M12" s="617"/>
      <c r="N12" s="617"/>
      <c r="O12" s="617"/>
      <c r="P12" s="617"/>
      <c r="Q12" s="617"/>
      <c r="R12" s="617"/>
      <c r="S12" s="617"/>
      <c r="T12" s="617"/>
      <c r="U12" s="617"/>
      <c r="V12" s="617"/>
      <c r="W12" s="617"/>
    </row>
    <row r="13" spans="3:23">
      <c r="C13" s="103">
        <v>3</v>
      </c>
      <c r="D13" s="573"/>
      <c r="E13" s="575" t="s">
        <v>290</v>
      </c>
      <c r="F13" s="576" t="e">
        <f>#REF!</f>
        <v>#REF!</v>
      </c>
      <c r="G13" s="101" t="e">
        <f>#REF!</f>
        <v>#REF!</v>
      </c>
      <c r="H13" s="101" t="s">
        <v>291</v>
      </c>
      <c r="I13" s="618" t="e">
        <f>#REF!</f>
        <v>#REF!</v>
      </c>
      <c r="J13" s="618" t="e">
        <f>G13*I13</f>
        <v>#REF!</v>
      </c>
      <c r="K13" s="101" t="s">
        <v>221</v>
      </c>
      <c r="L13" s="101">
        <v>1</v>
      </c>
      <c r="M13" s="101"/>
      <c r="N13" s="101"/>
      <c r="O13" s="101"/>
      <c r="P13" s="101"/>
      <c r="Q13" s="638"/>
      <c r="R13" s="638"/>
      <c r="S13" s="638"/>
      <c r="T13" s="638"/>
      <c r="U13" s="638"/>
      <c r="V13" s="638"/>
      <c r="W13" s="638"/>
    </row>
    <row r="14" spans="3:23">
      <c r="C14" s="103">
        <v>5</v>
      </c>
      <c r="D14" s="577"/>
      <c r="E14" s="572" t="s">
        <v>292</v>
      </c>
      <c r="F14" s="578"/>
      <c r="G14" s="579"/>
      <c r="H14" s="580"/>
      <c r="I14" s="619"/>
      <c r="J14" s="613" t="e">
        <f>SUM(J16:J17)</f>
        <v>#REF!</v>
      </c>
      <c r="K14" s="588"/>
      <c r="L14" s="588"/>
      <c r="M14" s="588"/>
      <c r="N14" s="588"/>
      <c r="O14" s="588"/>
      <c r="P14" s="588"/>
      <c r="Q14" s="639"/>
      <c r="R14" s="639"/>
      <c r="S14" s="639"/>
      <c r="T14" s="639"/>
      <c r="U14" s="639"/>
      <c r="V14" s="639"/>
      <c r="W14" s="639"/>
    </row>
    <row r="15" spans="3:23">
      <c r="C15" s="103"/>
      <c r="D15" s="581" t="s">
        <v>293</v>
      </c>
      <c r="E15" s="582" t="s">
        <v>294</v>
      </c>
      <c r="F15" s="583"/>
      <c r="G15" s="584"/>
      <c r="H15" s="585"/>
      <c r="I15" s="620"/>
      <c r="J15" s="616"/>
      <c r="K15" s="101"/>
      <c r="L15" s="101"/>
      <c r="M15" s="101"/>
      <c r="N15" s="101"/>
      <c r="O15" s="101"/>
      <c r="P15" s="101"/>
      <c r="Q15" s="640"/>
      <c r="R15" s="640"/>
      <c r="S15" s="640"/>
      <c r="T15" s="640"/>
      <c r="U15" s="640"/>
      <c r="V15" s="640"/>
      <c r="W15" s="640"/>
    </row>
    <row r="16" spans="3:24">
      <c r="C16" s="103"/>
      <c r="D16" s="581"/>
      <c r="E16" s="60" t="s">
        <v>295</v>
      </c>
      <c r="F16" s="583" t="e">
        <f>#REF!</f>
        <v>#REF!</v>
      </c>
      <c r="G16" s="584" t="e">
        <f>#REF!</f>
        <v>#REF!</v>
      </c>
      <c r="H16" s="203" t="s">
        <v>291</v>
      </c>
      <c r="I16" s="620" t="e">
        <f>#REF!</f>
        <v>#REF!</v>
      </c>
      <c r="J16" s="620" t="e">
        <f>G16*I16</f>
        <v>#REF!</v>
      </c>
      <c r="K16" s="101" t="s">
        <v>221</v>
      </c>
      <c r="L16" s="101">
        <v>1</v>
      </c>
      <c r="M16" s="101"/>
      <c r="N16" s="101"/>
      <c r="O16" s="101"/>
      <c r="P16" s="101"/>
      <c r="Q16" s="640"/>
      <c r="R16" s="640"/>
      <c r="S16" s="640"/>
      <c r="T16" s="640"/>
      <c r="U16" s="640"/>
      <c r="V16" s="640"/>
      <c r="W16" s="640"/>
      <c r="X16" s="100"/>
    </row>
    <row r="17" spans="3:23">
      <c r="C17" s="103">
        <v>6</v>
      </c>
      <c r="D17" s="581"/>
      <c r="E17" s="60" t="s">
        <v>296</v>
      </c>
      <c r="F17" s="586" t="e">
        <f>#REF!</f>
        <v>#REF!</v>
      </c>
      <c r="G17" s="103" t="e">
        <f>#REF!</f>
        <v>#REF!</v>
      </c>
      <c r="H17" s="203" t="s">
        <v>291</v>
      </c>
      <c r="I17" s="621" t="e">
        <f>#REF!</f>
        <v>#REF!</v>
      </c>
      <c r="J17" s="622" t="e">
        <f>G17*I17</f>
        <v>#REF!</v>
      </c>
      <c r="K17" s="101" t="s">
        <v>221</v>
      </c>
      <c r="L17" s="101">
        <v>1</v>
      </c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</row>
    <row r="18" s="560" customFormat="1" spans="3:23">
      <c r="C18" s="103">
        <v>7</v>
      </c>
      <c r="D18" s="571"/>
      <c r="E18" s="587" t="s">
        <v>39</v>
      </c>
      <c r="F18" s="588"/>
      <c r="G18" s="588"/>
      <c r="H18" s="588"/>
      <c r="I18" s="623"/>
      <c r="J18" s="624" t="e">
        <f>SUM(J11+J14)</f>
        <v>#REF!</v>
      </c>
      <c r="K18" s="625"/>
      <c r="L18" s="588"/>
      <c r="M18" s="588"/>
      <c r="N18" s="588"/>
      <c r="O18" s="588"/>
      <c r="P18" s="588"/>
      <c r="Q18" s="588"/>
      <c r="R18" s="588"/>
      <c r="S18" s="588"/>
      <c r="T18" s="588"/>
      <c r="U18" s="588"/>
      <c r="V18" s="588"/>
      <c r="W18" s="588"/>
    </row>
    <row r="19" s="561" customFormat="1" spans="3:23">
      <c r="C19" s="589"/>
      <c r="D19" s="589"/>
      <c r="E19" s="590"/>
      <c r="F19" s="591"/>
      <c r="G19" s="591"/>
      <c r="H19" s="591"/>
      <c r="I19" s="626"/>
      <c r="J19" s="627"/>
      <c r="K19" s="628"/>
      <c r="L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</row>
    <row r="20" s="561" customFormat="1" spans="3:23">
      <c r="C20" s="589"/>
      <c r="D20" s="589"/>
      <c r="E20" s="590"/>
      <c r="F20" s="591"/>
      <c r="G20" s="591"/>
      <c r="H20" s="591"/>
      <c r="I20" s="626"/>
      <c r="J20" s="627"/>
      <c r="K20" s="628"/>
      <c r="L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</row>
    <row r="21" s="561" customFormat="1" spans="3:23">
      <c r="C21" s="589"/>
      <c r="D21" s="589"/>
      <c r="E21" s="590"/>
      <c r="F21" s="591"/>
      <c r="G21" s="591"/>
      <c r="H21" s="591"/>
      <c r="I21" s="626"/>
      <c r="J21" s="627"/>
      <c r="K21" s="628"/>
      <c r="L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</row>
    <row r="22" s="562" customFormat="1" spans="3:23">
      <c r="C22" s="592"/>
      <c r="E22" s="593" t="s">
        <v>256</v>
      </c>
      <c r="F22" s="594"/>
      <c r="G22" s="595"/>
      <c r="H22" s="596"/>
      <c r="I22" s="629"/>
      <c r="J22" s="630" t="s">
        <v>258</v>
      </c>
      <c r="K22" s="631"/>
      <c r="L22" s="632"/>
      <c r="M22" s="632"/>
      <c r="N22" s="632"/>
      <c r="O22" s="632"/>
      <c r="P22" s="632"/>
      <c r="Q22" s="632"/>
      <c r="R22" s="632"/>
      <c r="S22" s="632"/>
      <c r="T22" s="632"/>
      <c r="U22" s="632"/>
      <c r="V22" s="632"/>
      <c r="W22" s="632"/>
    </row>
    <row r="23" s="562" customFormat="1" spans="3:23">
      <c r="C23" s="592"/>
      <c r="D23" s="593"/>
      <c r="E23" s="597"/>
      <c r="F23" s="594"/>
      <c r="G23" s="595"/>
      <c r="H23" s="596"/>
      <c r="I23" s="629"/>
      <c r="J23" s="630"/>
      <c r="K23" s="631"/>
      <c r="L23" s="632"/>
      <c r="M23" s="632"/>
      <c r="N23" s="632"/>
      <c r="O23" s="632"/>
      <c r="P23" s="632"/>
      <c r="Q23" s="632"/>
      <c r="R23" s="632"/>
      <c r="S23" s="632"/>
      <c r="T23" s="632"/>
      <c r="U23" s="632"/>
      <c r="V23" s="632"/>
      <c r="W23" s="632"/>
    </row>
    <row r="24" s="562" customFormat="1" spans="3:23">
      <c r="C24" s="592"/>
      <c r="D24" s="593"/>
      <c r="E24" s="597"/>
      <c r="F24" s="594"/>
      <c r="G24" s="595"/>
      <c r="H24" s="596"/>
      <c r="I24" s="629"/>
      <c r="J24" s="630"/>
      <c r="K24" s="633"/>
      <c r="L24" s="632"/>
      <c r="M24" s="632"/>
      <c r="N24" s="632"/>
      <c r="O24" s="632"/>
      <c r="P24" s="632"/>
      <c r="Q24" s="632"/>
      <c r="R24" s="632"/>
      <c r="S24" s="632"/>
      <c r="T24" s="632"/>
      <c r="U24" s="632"/>
      <c r="V24" s="632"/>
      <c r="W24" s="632"/>
    </row>
    <row r="25" s="562" customFormat="1" spans="3:23">
      <c r="C25" s="592"/>
      <c r="D25" s="598"/>
      <c r="E25" s="597"/>
      <c r="F25" s="599"/>
      <c r="G25" s="595"/>
      <c r="H25" s="596"/>
      <c r="I25" s="629"/>
      <c r="J25" s="634"/>
      <c r="K25" s="631"/>
      <c r="L25" s="632"/>
      <c r="M25" s="632"/>
      <c r="N25" s="632"/>
      <c r="O25" s="632"/>
      <c r="P25" s="632"/>
      <c r="Q25" s="632"/>
      <c r="R25" s="632"/>
      <c r="S25" s="632"/>
      <c r="T25" s="632"/>
      <c r="U25" s="632"/>
      <c r="V25" s="632"/>
      <c r="W25" s="632"/>
    </row>
    <row r="26" s="562" customFormat="1" spans="3:23">
      <c r="C26" s="592"/>
      <c r="D26" s="598"/>
      <c r="E26" s="597"/>
      <c r="F26" s="599"/>
      <c r="G26" s="595"/>
      <c r="H26" s="596"/>
      <c r="I26" s="629"/>
      <c r="J26" s="634"/>
      <c r="K26" s="631"/>
      <c r="L26" s="632"/>
      <c r="M26" s="632"/>
      <c r="N26" s="632"/>
      <c r="O26" s="632"/>
      <c r="P26" s="632"/>
      <c r="Q26" s="632"/>
      <c r="R26" s="632"/>
      <c r="S26" s="632"/>
      <c r="T26" s="632"/>
      <c r="U26" s="632"/>
      <c r="V26" s="632"/>
      <c r="W26" s="632"/>
    </row>
    <row r="27" s="562" customFormat="1" spans="3:23">
      <c r="C27" s="592"/>
      <c r="E27" s="600" t="s">
        <v>297</v>
      </c>
      <c r="F27" s="599"/>
      <c r="G27" s="595"/>
      <c r="H27" s="596"/>
      <c r="I27" s="629"/>
      <c r="J27" s="630" t="s">
        <v>298</v>
      </c>
      <c r="K27" s="631"/>
      <c r="L27" s="632"/>
      <c r="M27" s="632"/>
      <c r="N27" s="632"/>
      <c r="O27" s="632"/>
      <c r="P27" s="632"/>
      <c r="Q27" s="632"/>
      <c r="R27" s="632"/>
      <c r="S27" s="632"/>
      <c r="T27" s="632"/>
      <c r="U27" s="632"/>
      <c r="V27" s="632"/>
      <c r="W27" s="632"/>
    </row>
    <row r="28" s="562" customFormat="1" spans="3:23">
      <c r="C28" s="592"/>
      <c r="E28" s="601" t="s">
        <v>299</v>
      </c>
      <c r="F28" s="599"/>
      <c r="G28" s="595"/>
      <c r="H28" s="596"/>
      <c r="I28" s="629"/>
      <c r="J28" s="634" t="s">
        <v>300</v>
      </c>
      <c r="K28" s="631"/>
      <c r="L28" s="632"/>
      <c r="M28" s="632"/>
      <c r="N28" s="632"/>
      <c r="O28" s="632"/>
      <c r="P28" s="632"/>
      <c r="Q28" s="632"/>
      <c r="R28" s="632"/>
      <c r="S28" s="632"/>
      <c r="T28" s="632"/>
      <c r="U28" s="632"/>
      <c r="V28" s="632"/>
      <c r="W28" s="632"/>
    </row>
    <row r="29" s="562" customFormat="1" spans="3:23">
      <c r="C29" s="592"/>
      <c r="E29" s="601" t="s">
        <v>301</v>
      </c>
      <c r="F29" s="599"/>
      <c r="G29" s="595"/>
      <c r="H29" s="596"/>
      <c r="I29" s="629"/>
      <c r="J29" s="634" t="s">
        <v>265</v>
      </c>
      <c r="K29" s="631"/>
      <c r="L29" s="632"/>
      <c r="M29" s="632"/>
      <c r="N29" s="632"/>
      <c r="O29" s="632"/>
      <c r="P29" s="632"/>
      <c r="Q29" s="632"/>
      <c r="R29" s="632"/>
      <c r="S29" s="632"/>
      <c r="T29" s="632"/>
      <c r="U29" s="632"/>
      <c r="V29" s="632"/>
      <c r="W29" s="632"/>
    </row>
    <row r="33" spans="9:9">
      <c r="I33" s="635"/>
    </row>
    <row r="34" spans="9:9">
      <c r="I34" s="635"/>
    </row>
    <row r="35" spans="4:10">
      <c r="D35" s="602"/>
      <c r="E35" s="603"/>
      <c r="F35" s="604"/>
      <c r="G35" s="605"/>
      <c r="H35" s="606"/>
      <c r="I35" s="636"/>
      <c r="J35" s="636"/>
    </row>
    <row r="36" spans="4:10">
      <c r="D36" s="602"/>
      <c r="E36" s="603"/>
      <c r="F36" s="604"/>
      <c r="G36" s="605"/>
      <c r="H36" s="606"/>
      <c r="I36" s="636"/>
      <c r="J36" s="636"/>
    </row>
    <row r="37" spans="9:9">
      <c r="I37" s="635"/>
    </row>
    <row r="38" spans="9:9">
      <c r="I38" s="635"/>
    </row>
    <row r="39" spans="5:9">
      <c r="E39" s="8"/>
      <c r="I39" s="635"/>
    </row>
    <row r="42" spans="10:11">
      <c r="J42" s="100"/>
      <c r="K42" s="637"/>
    </row>
  </sheetData>
  <mergeCells count="16">
    <mergeCell ref="C1:W1"/>
    <mergeCell ref="C2:W2"/>
    <mergeCell ref="C3:W3"/>
    <mergeCell ref="C4:W4"/>
    <mergeCell ref="C5:H5"/>
    <mergeCell ref="C6:W6"/>
    <mergeCell ref="C7:K7"/>
    <mergeCell ref="G8:H8"/>
    <mergeCell ref="C8:C9"/>
    <mergeCell ref="D8:D9"/>
    <mergeCell ref="E8:E9"/>
    <mergeCell ref="F8:F9"/>
    <mergeCell ref="I8:I9"/>
    <mergeCell ref="J8:J9"/>
    <mergeCell ref="K8:K9"/>
    <mergeCell ref="L8:W9"/>
  </mergeCells>
  <conditionalFormatting sqref="E13">
    <cfRule type="containsText" dxfId="0" priority="169" operator="between" text="Note: Do not insert above this line. Click undo. Thanks">
      <formula>NOT(ISERROR(SEARCH("Note: Do not insert above this line. Click undo. Thanks",E13)))</formula>
    </cfRule>
  </conditionalFormatting>
  <printOptions horizontalCentered="1"/>
  <pageMargins left="0.196850393700787" right="0.196850393700787" top="0.393700787401575" bottom="0.590551181102362" header="0.511811023622047" footer="0.196850393700787"/>
  <pageSetup paperSize="9" scale="60" fitToHeight="0" orientation="landscape" horizontalDpi="300" verticalDpi="300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0">
    <tabColor theme="2"/>
    <pageSetUpPr fitToPage="1"/>
  </sheetPr>
  <dimension ref="A1:H47"/>
  <sheetViews>
    <sheetView view="pageBreakPreview" zoomScale="115" zoomScaleNormal="85" topLeftCell="A19" workbookViewId="0">
      <selection activeCell="H39" sqref="H39"/>
    </sheetView>
  </sheetViews>
  <sheetFormatPr defaultColWidth="9.13636363636364" defaultRowHeight="15.5" outlineLevelCol="7"/>
  <cols>
    <col min="1" max="1" width="45.5727272727273" style="154" customWidth="1"/>
    <col min="2" max="2" width="11.2818181818182" style="239" customWidth="1"/>
    <col min="3" max="3" width="5.70909090909091" style="154" customWidth="1"/>
    <col min="4" max="4" width="20.5727272727273" style="154" customWidth="1"/>
    <col min="5" max="5" width="19.7090909090909" style="154" customWidth="1"/>
    <col min="6" max="6" width="9.13636363636364" style="154"/>
    <col min="7" max="7" width="11" style="154" customWidth="1"/>
    <col min="8" max="8" width="11.2818181818182" style="155" customWidth="1"/>
    <col min="9" max="9" width="9.13636363636364" style="154" customWidth="1"/>
    <col min="10" max="10" width="15.2818181818182" style="154" customWidth="1"/>
    <col min="11" max="11" width="15" style="154" customWidth="1"/>
    <col min="12" max="16384" width="9.13636363636364" style="154"/>
  </cols>
  <sheetData>
    <row r="1" spans="1:5">
      <c r="A1" s="156" t="s">
        <v>302</v>
      </c>
      <c r="B1" s="156"/>
      <c r="C1" s="156"/>
      <c r="D1" s="156"/>
      <c r="E1" s="156"/>
    </row>
    <row r="2" spans="1:5">
      <c r="A2" s="157" t="s">
        <v>269</v>
      </c>
      <c r="B2" s="157"/>
      <c r="C2" s="157"/>
      <c r="D2" s="157"/>
      <c r="E2" s="157"/>
    </row>
    <row r="3" spans="1:5">
      <c r="A3" s="156" t="s">
        <v>303</v>
      </c>
      <c r="B3" s="156"/>
      <c r="C3" s="156"/>
      <c r="D3" s="156"/>
      <c r="E3" s="156"/>
    </row>
    <row r="4" spans="1:5">
      <c r="A4" s="158"/>
      <c r="B4" s="240"/>
      <c r="C4" s="160"/>
      <c r="D4" s="160"/>
      <c r="E4" s="160"/>
    </row>
    <row r="5" spans="1:5">
      <c r="A5" s="156"/>
      <c r="B5" s="156"/>
      <c r="C5" s="156"/>
      <c r="D5" s="156"/>
      <c r="E5" s="156"/>
    </row>
    <row r="6" spans="1:5">
      <c r="A6" s="241" t="s">
        <v>304</v>
      </c>
      <c r="B6" s="241"/>
      <c r="C6" s="241"/>
      <c r="D6" s="241"/>
      <c r="E6" s="241"/>
    </row>
    <row r="7" spans="1:5">
      <c r="A7" s="156" t="s">
        <v>305</v>
      </c>
      <c r="B7" s="156"/>
      <c r="C7" s="156"/>
      <c r="D7" s="156"/>
      <c r="E7" s="156"/>
    </row>
    <row r="8" spans="1:5">
      <c r="A8" s="158"/>
      <c r="B8" s="242"/>
      <c r="C8" s="160"/>
      <c r="D8" s="160"/>
      <c r="E8" s="160"/>
    </row>
    <row r="9" s="153" customFormat="1" spans="1:5">
      <c r="A9" s="162" t="s">
        <v>306</v>
      </c>
      <c r="B9" s="243" t="s">
        <v>307</v>
      </c>
      <c r="C9" s="162" t="s">
        <v>308</v>
      </c>
      <c r="D9" s="164" t="s">
        <v>309</v>
      </c>
      <c r="E9" s="164" t="s">
        <v>310</v>
      </c>
    </row>
    <row r="10" spans="1:5">
      <c r="A10" s="553" t="s">
        <v>311</v>
      </c>
      <c r="B10" s="553"/>
      <c r="C10" s="553"/>
      <c r="D10" s="553"/>
      <c r="E10" s="553"/>
    </row>
    <row r="11" spans="1:8">
      <c r="A11" s="553" t="e">
        <f>'PPMP (2)'!#REF!</f>
        <v>#REF!</v>
      </c>
      <c r="B11" s="558" t="e">
        <f>'PPMP (2)'!#REF!</f>
        <v>#REF!</v>
      </c>
      <c r="C11" s="559" t="e">
        <f>'PPMP (2)'!#REF!</f>
        <v>#REF!</v>
      </c>
      <c r="D11" s="559" t="e">
        <f>'PPMP (2)'!#REF!</f>
        <v>#REF!</v>
      </c>
      <c r="E11" s="559" t="e">
        <f>'PPMP (2)'!#REF!</f>
        <v>#REF!</v>
      </c>
      <c r="G11" s="154">
        <v>46</v>
      </c>
      <c r="H11" s="155">
        <v>3</v>
      </c>
    </row>
    <row r="12" spans="1:8">
      <c r="A12" s="553" t="e">
        <f>'PPMP (2)'!#REF!</f>
        <v>#REF!</v>
      </c>
      <c r="B12" s="558" t="e">
        <f>'PPMP (2)'!#REF!</f>
        <v>#REF!</v>
      </c>
      <c r="C12" s="559" t="e">
        <f>'PPMP (2)'!#REF!</f>
        <v>#REF!</v>
      </c>
      <c r="D12" s="559" t="e">
        <f>'PPMP (2)'!#REF!</f>
        <v>#REF!</v>
      </c>
      <c r="E12" s="559" t="e">
        <f>'PPMP (2)'!#REF!</f>
        <v>#REF!</v>
      </c>
      <c r="G12" s="154">
        <v>46</v>
      </c>
      <c r="H12" s="155">
        <v>1</v>
      </c>
    </row>
    <row r="13" spans="1:8">
      <c r="A13" s="553" t="e">
        <f>'PPMP (2)'!#REF!</f>
        <v>#REF!</v>
      </c>
      <c r="B13" s="558" t="e">
        <f>'PPMP (2)'!#REF!</f>
        <v>#REF!</v>
      </c>
      <c r="C13" s="559" t="e">
        <f>'PPMP (2)'!#REF!</f>
        <v>#REF!</v>
      </c>
      <c r="D13" s="559" t="e">
        <f>'PPMP (2)'!#REF!</f>
        <v>#REF!</v>
      </c>
      <c r="E13" s="559" t="e">
        <f>'PPMP (2)'!#REF!</f>
        <v>#REF!</v>
      </c>
      <c r="G13" s="154">
        <v>46</v>
      </c>
      <c r="H13" s="155">
        <v>60</v>
      </c>
    </row>
    <row r="14" spans="1:8">
      <c r="A14" s="553" t="e">
        <f>'PPMP (2)'!#REF!</f>
        <v>#REF!</v>
      </c>
      <c r="B14" s="558" t="e">
        <f>'PPMP (2)'!#REF!</f>
        <v>#REF!</v>
      </c>
      <c r="C14" s="559" t="e">
        <f>'PPMP (2)'!#REF!</f>
        <v>#REF!</v>
      </c>
      <c r="D14" s="559" t="e">
        <f>'PPMP (2)'!#REF!</f>
        <v>#REF!</v>
      </c>
      <c r="E14" s="559" t="e">
        <f>'PPMP (2)'!#REF!</f>
        <v>#REF!</v>
      </c>
      <c r="G14" s="154">
        <v>46</v>
      </c>
      <c r="H14" s="155">
        <v>60</v>
      </c>
    </row>
    <row r="15" spans="1:8">
      <c r="A15" s="553" t="e">
        <f>'PPMP (2)'!#REF!</f>
        <v>#REF!</v>
      </c>
      <c r="B15" s="558" t="e">
        <f>'PPMP (2)'!#REF!</f>
        <v>#REF!</v>
      </c>
      <c r="C15" s="559" t="e">
        <f>'PPMP (2)'!#REF!</f>
        <v>#REF!</v>
      </c>
      <c r="D15" s="559" t="e">
        <f>'PPMP (2)'!#REF!</f>
        <v>#REF!</v>
      </c>
      <c r="E15" s="559" t="e">
        <f>'PPMP (2)'!#REF!</f>
        <v>#REF!</v>
      </c>
      <c r="G15" s="154">
        <v>46</v>
      </c>
      <c r="H15" s="155">
        <v>120</v>
      </c>
    </row>
    <row r="16" spans="1:8">
      <c r="A16" s="553" t="e">
        <f>'PPMP (2)'!#REF!</f>
        <v>#REF!</v>
      </c>
      <c r="B16" s="558" t="e">
        <f>'PPMP (2)'!#REF!</f>
        <v>#REF!</v>
      </c>
      <c r="C16" s="559" t="e">
        <f>'PPMP (2)'!#REF!</f>
        <v>#REF!</v>
      </c>
      <c r="D16" s="559" t="e">
        <f>'PPMP (2)'!#REF!</f>
        <v>#REF!</v>
      </c>
      <c r="E16" s="559" t="e">
        <f>'PPMP (2)'!#REF!</f>
        <v>#REF!</v>
      </c>
      <c r="G16" s="154">
        <v>46</v>
      </c>
      <c r="H16" s="155">
        <v>8</v>
      </c>
    </row>
    <row r="17" spans="1:8">
      <c r="A17" s="553" t="e">
        <f>'PPMP (2)'!#REF!</f>
        <v>#REF!</v>
      </c>
      <c r="B17" s="558" t="e">
        <f>'PPMP (2)'!#REF!</f>
        <v>#REF!</v>
      </c>
      <c r="C17" s="559" t="e">
        <f>'PPMP (2)'!#REF!</f>
        <v>#REF!</v>
      </c>
      <c r="D17" s="559" t="e">
        <f>'PPMP (2)'!#REF!</f>
        <v>#REF!</v>
      </c>
      <c r="E17" s="559" t="e">
        <f>'PPMP (2)'!#REF!</f>
        <v>#REF!</v>
      </c>
      <c r="G17" s="154">
        <v>46</v>
      </c>
      <c r="H17" s="155">
        <v>8</v>
      </c>
    </row>
    <row r="18" spans="1:8">
      <c r="A18" s="553" t="e">
        <f>'PPMP (2)'!#REF!</f>
        <v>#REF!</v>
      </c>
      <c r="B18" s="558" t="e">
        <f>'PPMP (2)'!#REF!</f>
        <v>#REF!</v>
      </c>
      <c r="C18" s="559" t="e">
        <f>'PPMP (2)'!#REF!</f>
        <v>#REF!</v>
      </c>
      <c r="D18" s="559" t="e">
        <f>'PPMP (2)'!#REF!</f>
        <v>#REF!</v>
      </c>
      <c r="E18" s="559" t="e">
        <f>'PPMP (2)'!#REF!</f>
        <v>#REF!</v>
      </c>
      <c r="G18" s="154">
        <v>46</v>
      </c>
      <c r="H18" s="155">
        <v>16</v>
      </c>
    </row>
    <row r="19" spans="1:8">
      <c r="A19" s="553" t="e">
        <f>'PPMP (2)'!#REF!</f>
        <v>#REF!</v>
      </c>
      <c r="B19" s="558" t="e">
        <f>'PPMP (2)'!#REF!</f>
        <v>#REF!</v>
      </c>
      <c r="C19" s="559" t="e">
        <f>'PPMP (2)'!#REF!</f>
        <v>#REF!</v>
      </c>
      <c r="D19" s="559" t="e">
        <f>'PPMP (2)'!#REF!</f>
        <v>#REF!</v>
      </c>
      <c r="E19" s="559" t="e">
        <f>'PPMP (2)'!#REF!</f>
        <v>#REF!</v>
      </c>
      <c r="G19" s="154">
        <v>46</v>
      </c>
      <c r="H19" s="155">
        <v>5</v>
      </c>
    </row>
    <row r="20" spans="1:8">
      <c r="A20" s="553" t="e">
        <f>'PPMP (2)'!#REF!</f>
        <v>#REF!</v>
      </c>
      <c r="B20" s="558" t="e">
        <f>'PPMP (2)'!#REF!</f>
        <v>#REF!</v>
      </c>
      <c r="C20" s="559" t="e">
        <f>'PPMP (2)'!#REF!</f>
        <v>#REF!</v>
      </c>
      <c r="D20" s="559" t="e">
        <f>'PPMP (2)'!#REF!</f>
        <v>#REF!</v>
      </c>
      <c r="E20" s="559" t="e">
        <f>'PPMP (2)'!#REF!</f>
        <v>#REF!</v>
      </c>
      <c r="G20" s="154">
        <v>46</v>
      </c>
      <c r="H20" s="155">
        <v>2</v>
      </c>
    </row>
    <row r="21" spans="1:8">
      <c r="A21" s="553" t="e">
        <f>'PPMP (2)'!#REF!</f>
        <v>#REF!</v>
      </c>
      <c r="B21" s="558" t="e">
        <f>'PPMP (2)'!#REF!</f>
        <v>#REF!</v>
      </c>
      <c r="C21" s="559" t="e">
        <f>'PPMP (2)'!#REF!</f>
        <v>#REF!</v>
      </c>
      <c r="D21" s="559" t="e">
        <f>'PPMP (2)'!#REF!</f>
        <v>#REF!</v>
      </c>
      <c r="E21" s="559" t="e">
        <f>'PPMP (2)'!#REF!</f>
        <v>#REF!</v>
      </c>
      <c r="G21" s="154">
        <v>46</v>
      </c>
      <c r="H21" s="155">
        <v>2</v>
      </c>
    </row>
    <row r="22" spans="1:8">
      <c r="A22" s="553" t="e">
        <f>'PPMP (2)'!#REF!</f>
        <v>#REF!</v>
      </c>
      <c r="B22" s="558" t="e">
        <f>'PPMP (2)'!#REF!</f>
        <v>#REF!</v>
      </c>
      <c r="C22" s="559" t="e">
        <f>'PPMP (2)'!#REF!</f>
        <v>#REF!</v>
      </c>
      <c r="D22" s="559" t="e">
        <f>'PPMP (2)'!#REF!</f>
        <v>#REF!</v>
      </c>
      <c r="E22" s="559" t="e">
        <f>'PPMP (2)'!#REF!</f>
        <v>#REF!</v>
      </c>
      <c r="G22" s="154">
        <v>46</v>
      </c>
      <c r="H22" s="155">
        <v>2</v>
      </c>
    </row>
    <row r="23" spans="1:5">
      <c r="A23" s="555" t="s">
        <v>312</v>
      </c>
      <c r="B23" s="555"/>
      <c r="C23" s="555"/>
      <c r="D23" s="555"/>
      <c r="E23" s="254" t="e">
        <f>SUM(E11:E22)</f>
        <v>#REF!</v>
      </c>
    </row>
    <row r="24" spans="1:5">
      <c r="A24" s="553" t="s">
        <v>313</v>
      </c>
      <c r="B24" s="553"/>
      <c r="C24" s="553"/>
      <c r="D24" s="553"/>
      <c r="E24" s="553"/>
    </row>
    <row r="25" spans="1:8">
      <c r="A25" s="553" t="e">
        <f>'PPMP (2)'!#REF!</f>
        <v>#REF!</v>
      </c>
      <c r="B25" s="558" t="e">
        <f>'PPMP (2)'!#REF!</f>
        <v>#REF!</v>
      </c>
      <c r="C25" s="559" t="e">
        <f>'PPMP (2)'!#REF!</f>
        <v>#REF!</v>
      </c>
      <c r="D25" s="559" t="e">
        <f>'PPMP (2)'!#REF!</f>
        <v>#REF!</v>
      </c>
      <c r="E25" s="559" t="e">
        <f>'PPMP (2)'!#REF!</f>
        <v>#REF!</v>
      </c>
      <c r="G25" s="154">
        <v>46</v>
      </c>
      <c r="H25" s="155">
        <v>2</v>
      </c>
    </row>
    <row r="26" spans="1:8">
      <c r="A26" s="553" t="e">
        <f>'PPMP (2)'!#REF!</f>
        <v>#REF!</v>
      </c>
      <c r="B26" s="558" t="e">
        <f>'PPMP (2)'!#REF!</f>
        <v>#REF!</v>
      </c>
      <c r="C26" s="559" t="e">
        <f>'PPMP (2)'!#REF!</f>
        <v>#REF!</v>
      </c>
      <c r="D26" s="559" t="e">
        <f>'PPMP (2)'!#REF!</f>
        <v>#REF!</v>
      </c>
      <c r="E26" s="559" t="e">
        <f>'PPMP (2)'!#REF!</f>
        <v>#REF!</v>
      </c>
      <c r="G26" s="154">
        <v>46</v>
      </c>
      <c r="H26" s="155">
        <v>2</v>
      </c>
    </row>
    <row r="27" spans="1:8">
      <c r="A27" s="553" t="e">
        <f>'PPMP (2)'!#REF!</f>
        <v>#REF!</v>
      </c>
      <c r="B27" s="558" t="e">
        <f>'PPMP (2)'!#REF!</f>
        <v>#REF!</v>
      </c>
      <c r="C27" s="559" t="e">
        <f>'PPMP (2)'!#REF!</f>
        <v>#REF!</v>
      </c>
      <c r="D27" s="559" t="e">
        <f>'PPMP (2)'!#REF!</f>
        <v>#REF!</v>
      </c>
      <c r="E27" s="559" t="e">
        <f>'PPMP (2)'!#REF!</f>
        <v>#REF!</v>
      </c>
      <c r="G27" s="154">
        <v>46</v>
      </c>
      <c r="H27" s="155">
        <v>3</v>
      </c>
    </row>
    <row r="28" spans="1:8">
      <c r="A28" s="553" t="e">
        <f>'PPMP (2)'!#REF!</f>
        <v>#REF!</v>
      </c>
      <c r="B28" s="558" t="e">
        <f>'PPMP (2)'!#REF!</f>
        <v>#REF!</v>
      </c>
      <c r="C28" s="559" t="e">
        <f>'PPMP (2)'!#REF!</f>
        <v>#REF!</v>
      </c>
      <c r="D28" s="559" t="e">
        <f>'PPMP (2)'!#REF!</f>
        <v>#REF!</v>
      </c>
      <c r="E28" s="559" t="e">
        <f>'PPMP (2)'!#REF!</f>
        <v>#REF!</v>
      </c>
      <c r="G28" s="154">
        <v>46</v>
      </c>
      <c r="H28" s="155">
        <v>2</v>
      </c>
    </row>
    <row r="29" spans="1:8">
      <c r="A29" s="553" t="e">
        <f>'PPMP (2)'!#REF!</f>
        <v>#REF!</v>
      </c>
      <c r="B29" s="558" t="e">
        <f>'PPMP (2)'!#REF!</f>
        <v>#REF!</v>
      </c>
      <c r="C29" s="559" t="e">
        <f>'PPMP (2)'!#REF!</f>
        <v>#REF!</v>
      </c>
      <c r="D29" s="559" t="e">
        <f>'PPMP (2)'!#REF!</f>
        <v>#REF!</v>
      </c>
      <c r="E29" s="559" t="e">
        <f>'PPMP (2)'!#REF!</f>
        <v>#REF!</v>
      </c>
      <c r="G29" s="154">
        <v>46</v>
      </c>
      <c r="H29" s="155">
        <v>5</v>
      </c>
    </row>
    <row r="30" spans="1:8">
      <c r="A30" s="553" t="e">
        <f>'PPMP (2)'!#REF!</f>
        <v>#REF!</v>
      </c>
      <c r="B30" s="558" t="e">
        <f>'PPMP (2)'!#REF!</f>
        <v>#REF!</v>
      </c>
      <c r="C30" s="559" t="e">
        <f>'PPMP (2)'!#REF!</f>
        <v>#REF!</v>
      </c>
      <c r="D30" s="559" t="e">
        <f>'PPMP (2)'!#REF!</f>
        <v>#REF!</v>
      </c>
      <c r="E30" s="559" t="e">
        <f>'PPMP (2)'!#REF!</f>
        <v>#REF!</v>
      </c>
      <c r="G30" s="154">
        <v>46</v>
      </c>
      <c r="H30" s="155">
        <v>5</v>
      </c>
    </row>
    <row r="31" spans="1:8">
      <c r="A31" s="553" t="e">
        <f>'PPMP (2)'!#REF!</f>
        <v>#REF!</v>
      </c>
      <c r="B31" s="558" t="e">
        <f>'PPMP (2)'!#REF!</f>
        <v>#REF!</v>
      </c>
      <c r="C31" s="559" t="e">
        <f>'PPMP (2)'!#REF!</f>
        <v>#REF!</v>
      </c>
      <c r="D31" s="559" t="e">
        <f>'PPMP (2)'!#REF!</f>
        <v>#REF!</v>
      </c>
      <c r="E31" s="559" t="e">
        <f>'PPMP (2)'!#REF!</f>
        <v>#REF!</v>
      </c>
      <c r="G31" s="154">
        <v>46</v>
      </c>
      <c r="H31" s="155">
        <v>3</v>
      </c>
    </row>
    <row r="32" spans="1:8">
      <c r="A32" s="553" t="e">
        <f>'PPMP (2)'!#REF!</f>
        <v>#REF!</v>
      </c>
      <c r="B32" s="558" t="e">
        <f>'PPMP (2)'!#REF!</f>
        <v>#REF!</v>
      </c>
      <c r="C32" s="559" t="e">
        <f>'PPMP (2)'!#REF!</f>
        <v>#REF!</v>
      </c>
      <c r="D32" s="559" t="e">
        <f>'PPMP (2)'!#REF!</f>
        <v>#REF!</v>
      </c>
      <c r="E32" s="559" t="e">
        <f>'PPMP (2)'!#REF!</f>
        <v>#REF!</v>
      </c>
      <c r="G32" s="154">
        <v>46</v>
      </c>
      <c r="H32" s="155">
        <v>2</v>
      </c>
    </row>
    <row r="33" spans="1:8">
      <c r="A33" s="553" t="e">
        <f>'PPMP (2)'!#REF!</f>
        <v>#REF!</v>
      </c>
      <c r="B33" s="558" t="e">
        <f>'PPMP (2)'!#REF!</f>
        <v>#REF!</v>
      </c>
      <c r="C33" s="559" t="e">
        <f>'PPMP (2)'!#REF!</f>
        <v>#REF!</v>
      </c>
      <c r="D33" s="559" t="e">
        <f>'PPMP (2)'!#REF!</f>
        <v>#REF!</v>
      </c>
      <c r="E33" s="559" t="e">
        <f>'PPMP (2)'!#REF!</f>
        <v>#REF!</v>
      </c>
      <c r="G33" s="154">
        <v>46</v>
      </c>
      <c r="H33" s="155">
        <v>2</v>
      </c>
    </row>
    <row r="34" spans="1:8">
      <c r="A34" s="553" t="e">
        <f>'PPMP (2)'!#REF!</f>
        <v>#REF!</v>
      </c>
      <c r="B34" s="558" t="e">
        <f>'PPMP (2)'!#REF!</f>
        <v>#REF!</v>
      </c>
      <c r="C34" s="559" t="e">
        <f>'PPMP (2)'!#REF!</f>
        <v>#REF!</v>
      </c>
      <c r="D34" s="559" t="e">
        <f>'PPMP (2)'!#REF!</f>
        <v>#REF!</v>
      </c>
      <c r="E34" s="559" t="e">
        <f>'PPMP (2)'!#REF!</f>
        <v>#REF!</v>
      </c>
      <c r="G34" s="154">
        <v>46</v>
      </c>
      <c r="H34" s="155">
        <v>1</v>
      </c>
    </row>
    <row r="35" spans="1:5">
      <c r="A35" s="553" t="e">
        <f>'PPMP (2)'!#REF!</f>
        <v>#REF!</v>
      </c>
      <c r="B35" s="558" t="e">
        <f>'PPMP (2)'!#REF!</f>
        <v>#REF!</v>
      </c>
      <c r="C35" s="559" t="e">
        <f>'PPMP (2)'!#REF!</f>
        <v>#REF!</v>
      </c>
      <c r="D35" s="559" t="e">
        <f>'PPMP (2)'!#REF!</f>
        <v>#REF!</v>
      </c>
      <c r="E35" s="559" t="e">
        <f>'PPMP (2)'!#REF!</f>
        <v>#REF!</v>
      </c>
    </row>
    <row r="36" spans="1:5">
      <c r="A36" s="553" t="e">
        <f>'PPMP (2)'!#REF!</f>
        <v>#REF!</v>
      </c>
      <c r="B36" s="558" t="e">
        <f>'PPMP (2)'!#REF!</f>
        <v>#REF!</v>
      </c>
      <c r="C36" s="559" t="e">
        <f>'PPMP (2)'!#REF!</f>
        <v>#REF!</v>
      </c>
      <c r="D36" s="559" t="e">
        <f>'PPMP (2)'!#REF!</f>
        <v>#REF!</v>
      </c>
      <c r="E36" s="559" t="e">
        <f>'PPMP (2)'!#REF!</f>
        <v>#REF!</v>
      </c>
    </row>
    <row r="37" spans="1:5">
      <c r="A37" s="555" t="s">
        <v>312</v>
      </c>
      <c r="B37" s="555"/>
      <c r="C37" s="555"/>
      <c r="D37" s="555"/>
      <c r="E37" s="254" t="e">
        <f>SUM(E25:E36)</f>
        <v>#REF!</v>
      </c>
    </row>
    <row r="38" spans="1:8">
      <c r="A38" s="247" t="s">
        <v>314</v>
      </c>
      <c r="B38" s="247"/>
      <c r="C38" s="247"/>
      <c r="D38" s="247"/>
      <c r="E38" s="182" t="e">
        <f>'PPMP (2)'!#REF!</f>
        <v>#REF!</v>
      </c>
      <c r="H38" s="155" t="e">
        <f>E37+E23</f>
        <v>#REF!</v>
      </c>
    </row>
    <row r="39" spans="1:4">
      <c r="A39" s="160"/>
      <c r="B39" s="242"/>
      <c r="C39" s="160"/>
      <c r="D39" s="160"/>
    </row>
    <row r="40" spans="1:4">
      <c r="A40" s="160"/>
      <c r="B40" s="242"/>
      <c r="C40" s="160"/>
      <c r="D40" s="160"/>
    </row>
    <row r="41" spans="1:4">
      <c r="A41" s="160"/>
      <c r="B41" s="242"/>
      <c r="C41" s="160"/>
      <c r="D41" s="160"/>
    </row>
    <row r="42" spans="1:4">
      <c r="A42" s="160"/>
      <c r="B42" s="242"/>
      <c r="C42" s="160"/>
      <c r="D42" s="160"/>
    </row>
    <row r="43" spans="1:4">
      <c r="A43" s="160"/>
      <c r="B43" s="242"/>
      <c r="C43" s="160"/>
      <c r="D43" s="160"/>
    </row>
    <row r="44" spans="1:4">
      <c r="A44" s="160"/>
      <c r="B44" s="242"/>
      <c r="C44" s="160"/>
      <c r="D44" s="160"/>
    </row>
    <row r="45" spans="1:4">
      <c r="A45" s="160"/>
      <c r="B45" s="242"/>
      <c r="C45" s="160"/>
      <c r="D45" s="160"/>
    </row>
    <row r="46" spans="1:4">
      <c r="A46" s="160"/>
      <c r="B46" s="242"/>
      <c r="C46" s="160"/>
      <c r="D46" s="160"/>
    </row>
    <row r="47" spans="1:4">
      <c r="A47" s="160"/>
      <c r="B47" s="242"/>
      <c r="C47" s="160"/>
      <c r="D47" s="160"/>
    </row>
  </sheetData>
  <mergeCells count="11">
    <mergeCell ref="A1:E1"/>
    <mergeCell ref="A2:E2"/>
    <mergeCell ref="A3:E3"/>
    <mergeCell ref="A5:E5"/>
    <mergeCell ref="A6:E6"/>
    <mergeCell ref="A7:E7"/>
    <mergeCell ref="A10:E10"/>
    <mergeCell ref="A23:D23"/>
    <mergeCell ref="A24:E24"/>
    <mergeCell ref="A37:D37"/>
    <mergeCell ref="A38:D38"/>
  </mergeCells>
  <printOptions horizontalCentered="1"/>
  <pageMargins left="0.0393700787401575" right="0.0393700787401575" top="0.748031496062992" bottom="0.748031496062992" header="0.31496062992126" footer="0.31496062992126"/>
  <pageSetup paperSize="9" orientation="portrait" horizontalDpi="300" verticalDpi="300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1">
    <tabColor theme="3"/>
    <pageSetUpPr fitToPage="1"/>
  </sheetPr>
  <dimension ref="A1:J47"/>
  <sheetViews>
    <sheetView view="pageBreakPreview" zoomScaleNormal="85" workbookViewId="0">
      <selection activeCell="A39" sqref="A39"/>
    </sheetView>
  </sheetViews>
  <sheetFormatPr defaultColWidth="9.13636363636364" defaultRowHeight="15.5"/>
  <cols>
    <col min="1" max="1" width="43.4272727272727" style="154" customWidth="1"/>
    <col min="2" max="2" width="11.2818181818182" style="239" customWidth="1"/>
    <col min="3" max="3" width="5.70909090909091" style="154" customWidth="1"/>
    <col min="4" max="4" width="19.1363636363636" style="154" customWidth="1"/>
    <col min="5" max="5" width="21" style="154" customWidth="1"/>
    <col min="6" max="6" width="9.13636363636364" style="154"/>
    <col min="7" max="7" width="12.8545454545455" style="154" customWidth="1"/>
    <col min="8" max="8" width="11.2818181818182" style="155" customWidth="1"/>
    <col min="9" max="9" width="9.13636363636364" style="154" customWidth="1"/>
    <col min="10" max="10" width="15.2818181818182" style="154" customWidth="1"/>
    <col min="11" max="11" width="15" style="154" customWidth="1"/>
    <col min="12" max="16384" width="9.13636363636364" style="154"/>
  </cols>
  <sheetData>
    <row r="1" spans="1:5">
      <c r="A1" s="156" t="s">
        <v>302</v>
      </c>
      <c r="B1" s="156"/>
      <c r="C1" s="156"/>
      <c r="D1" s="156"/>
      <c r="E1" s="156"/>
    </row>
    <row r="2" spans="1:5">
      <c r="A2" s="157" t="s">
        <v>269</v>
      </c>
      <c r="B2" s="157"/>
      <c r="C2" s="157"/>
      <c r="D2" s="157"/>
      <c r="E2" s="157"/>
    </row>
    <row r="3" spans="1:5">
      <c r="A3" s="156" t="s">
        <v>303</v>
      </c>
      <c r="B3" s="156"/>
      <c r="C3" s="156"/>
      <c r="D3" s="156"/>
      <c r="E3" s="156"/>
    </row>
    <row r="4" spans="1:5">
      <c r="A4" s="158"/>
      <c r="B4" s="240"/>
      <c r="C4" s="160"/>
      <c r="D4" s="160"/>
      <c r="E4" s="160"/>
    </row>
    <row r="5" spans="1:5">
      <c r="A5" s="156"/>
      <c r="B5" s="156"/>
      <c r="C5" s="156"/>
      <c r="D5" s="156"/>
      <c r="E5" s="156"/>
    </row>
    <row r="6" spans="1:5">
      <c r="A6" s="557" t="s">
        <v>315</v>
      </c>
      <c r="B6" s="557"/>
      <c r="C6" s="557"/>
      <c r="D6" s="557"/>
      <c r="E6" s="557"/>
    </row>
    <row r="7" spans="1:5">
      <c r="A7" s="156" t="s">
        <v>305</v>
      </c>
      <c r="B7" s="156"/>
      <c r="C7" s="156"/>
      <c r="D7" s="156"/>
      <c r="E7" s="156"/>
    </row>
    <row r="8" spans="1:5">
      <c r="A8" s="158"/>
      <c r="B8" s="242"/>
      <c r="C8" s="160"/>
      <c r="D8" s="160"/>
      <c r="E8" s="160"/>
    </row>
    <row r="9" s="153" customFormat="1" spans="1:5">
      <c r="A9" s="162" t="s">
        <v>306</v>
      </c>
      <c r="B9" s="243" t="s">
        <v>307</v>
      </c>
      <c r="C9" s="162" t="s">
        <v>308</v>
      </c>
      <c r="D9" s="164" t="s">
        <v>309</v>
      </c>
      <c r="E9" s="164" t="s">
        <v>310</v>
      </c>
    </row>
    <row r="10" spans="1:5">
      <c r="A10" s="553" t="s">
        <v>311</v>
      </c>
      <c r="B10" s="553"/>
      <c r="C10" s="553"/>
      <c r="D10" s="553"/>
      <c r="E10" s="553"/>
    </row>
    <row r="11" spans="1:8">
      <c r="A11" s="553" t="e">
        <f>'PPMP (2)'!#REF!</f>
        <v>#REF!</v>
      </c>
      <c r="B11" s="554" t="e">
        <f>'PPMP (2)'!#REF!</f>
        <v>#REF!</v>
      </c>
      <c r="C11" s="554" t="e">
        <f>'PPMP (2)'!#REF!</f>
        <v>#REF!</v>
      </c>
      <c r="D11" s="554" t="e">
        <f>'PPMP (2)'!#REF!</f>
        <v>#REF!</v>
      </c>
      <c r="E11" s="554" t="e">
        <f>'PPMP (2)'!#REF!</f>
        <v>#REF!</v>
      </c>
      <c r="G11" s="154">
        <v>54</v>
      </c>
      <c r="H11" s="155">
        <v>4</v>
      </c>
    </row>
    <row r="12" spans="1:8">
      <c r="A12" s="553" t="e">
        <f>'PPMP (2)'!#REF!</f>
        <v>#REF!</v>
      </c>
      <c r="B12" s="554" t="e">
        <f>'PPMP (2)'!#REF!</f>
        <v>#REF!</v>
      </c>
      <c r="C12" s="554" t="e">
        <f>'PPMP (2)'!#REF!</f>
        <v>#REF!</v>
      </c>
      <c r="D12" s="554" t="e">
        <f>'PPMP (2)'!#REF!</f>
        <v>#REF!</v>
      </c>
      <c r="E12" s="554" t="e">
        <f>'PPMP (2)'!#REF!</f>
        <v>#REF!</v>
      </c>
      <c r="G12" s="154">
        <v>54</v>
      </c>
      <c r="H12" s="155">
        <v>1</v>
      </c>
    </row>
    <row r="13" spans="1:8">
      <c r="A13" s="553" t="e">
        <f>'PPMP (2)'!#REF!</f>
        <v>#REF!</v>
      </c>
      <c r="B13" s="554" t="e">
        <f>'PPMP (2)'!#REF!</f>
        <v>#REF!</v>
      </c>
      <c r="C13" s="554" t="e">
        <f>'PPMP (2)'!#REF!</f>
        <v>#REF!</v>
      </c>
      <c r="D13" s="554" t="e">
        <f>'PPMP (2)'!#REF!</f>
        <v>#REF!</v>
      </c>
      <c r="E13" s="554" t="e">
        <f>'PPMP (2)'!#REF!</f>
        <v>#REF!</v>
      </c>
      <c r="G13" s="154">
        <v>54</v>
      </c>
      <c r="H13" s="155">
        <v>60</v>
      </c>
    </row>
    <row r="14" spans="1:8">
      <c r="A14" s="553" t="e">
        <f>'PPMP (2)'!#REF!</f>
        <v>#REF!</v>
      </c>
      <c r="B14" s="554" t="e">
        <f>'PPMP (2)'!#REF!</f>
        <v>#REF!</v>
      </c>
      <c r="C14" s="554" t="e">
        <f>'PPMP (2)'!#REF!</f>
        <v>#REF!</v>
      </c>
      <c r="D14" s="554" t="e">
        <f>'PPMP (2)'!#REF!</f>
        <v>#REF!</v>
      </c>
      <c r="E14" s="554" t="e">
        <f>'PPMP (2)'!#REF!</f>
        <v>#REF!</v>
      </c>
      <c r="G14" s="154">
        <v>54</v>
      </c>
      <c r="H14" s="155">
        <v>60</v>
      </c>
    </row>
    <row r="15" spans="1:8">
      <c r="A15" s="553" t="e">
        <f>'PPMP (2)'!#REF!</f>
        <v>#REF!</v>
      </c>
      <c r="B15" s="554" t="e">
        <f>'PPMP (2)'!#REF!</f>
        <v>#REF!</v>
      </c>
      <c r="C15" s="554" t="e">
        <f>'PPMP (2)'!#REF!</f>
        <v>#REF!</v>
      </c>
      <c r="D15" s="554" t="e">
        <f>'PPMP (2)'!#REF!</f>
        <v>#REF!</v>
      </c>
      <c r="E15" s="554" t="e">
        <f>'PPMP (2)'!#REF!</f>
        <v>#REF!</v>
      </c>
      <c r="G15" s="154">
        <v>54</v>
      </c>
      <c r="H15" s="155">
        <v>120</v>
      </c>
    </row>
    <row r="16" spans="1:8">
      <c r="A16" s="553" t="e">
        <f>'PPMP (2)'!#REF!</f>
        <v>#REF!</v>
      </c>
      <c r="B16" s="554" t="e">
        <f>'PPMP (2)'!#REF!</f>
        <v>#REF!</v>
      </c>
      <c r="C16" s="554" t="e">
        <f>'PPMP (2)'!#REF!</f>
        <v>#REF!</v>
      </c>
      <c r="D16" s="554" t="e">
        <f>'PPMP (2)'!#REF!</f>
        <v>#REF!</v>
      </c>
      <c r="E16" s="554" t="e">
        <f>'PPMP (2)'!#REF!</f>
        <v>#REF!</v>
      </c>
      <c r="G16" s="154">
        <v>54</v>
      </c>
      <c r="H16" s="155">
        <v>8</v>
      </c>
    </row>
    <row r="17" spans="1:8">
      <c r="A17" s="553" t="e">
        <f>'PPMP (2)'!#REF!</f>
        <v>#REF!</v>
      </c>
      <c r="B17" s="554" t="e">
        <f>'PPMP (2)'!#REF!</f>
        <v>#REF!</v>
      </c>
      <c r="C17" s="554" t="e">
        <f>'PPMP (2)'!#REF!</f>
        <v>#REF!</v>
      </c>
      <c r="D17" s="554" t="e">
        <f>'PPMP (2)'!#REF!</f>
        <v>#REF!</v>
      </c>
      <c r="E17" s="554" t="e">
        <f>'PPMP (2)'!#REF!</f>
        <v>#REF!</v>
      </c>
      <c r="G17" s="154">
        <v>54</v>
      </c>
      <c r="H17" s="155">
        <v>8</v>
      </c>
    </row>
    <row r="18" spans="1:8">
      <c r="A18" s="553" t="e">
        <f>'PPMP (2)'!#REF!</f>
        <v>#REF!</v>
      </c>
      <c r="B18" s="554" t="e">
        <f>'PPMP (2)'!#REF!</f>
        <v>#REF!</v>
      </c>
      <c r="C18" s="554" t="e">
        <f>'PPMP (2)'!#REF!</f>
        <v>#REF!</v>
      </c>
      <c r="D18" s="554" t="e">
        <f>'PPMP (2)'!#REF!</f>
        <v>#REF!</v>
      </c>
      <c r="E18" s="554" t="e">
        <f>'PPMP (2)'!#REF!</f>
        <v>#REF!</v>
      </c>
      <c r="G18" s="154">
        <v>54</v>
      </c>
      <c r="H18" s="155">
        <v>16</v>
      </c>
    </row>
    <row r="19" spans="1:8">
      <c r="A19" s="553" t="e">
        <f>'PPMP (2)'!#REF!</f>
        <v>#REF!</v>
      </c>
      <c r="B19" s="554" t="e">
        <f>'PPMP (2)'!#REF!</f>
        <v>#REF!</v>
      </c>
      <c r="C19" s="554" t="e">
        <f>'PPMP (2)'!#REF!</f>
        <v>#REF!</v>
      </c>
      <c r="D19" s="554" t="e">
        <f>'PPMP (2)'!#REF!</f>
        <v>#REF!</v>
      </c>
      <c r="E19" s="554" t="e">
        <f>'PPMP (2)'!#REF!</f>
        <v>#REF!</v>
      </c>
      <c r="G19" s="154">
        <v>54</v>
      </c>
      <c r="H19" s="155">
        <v>5</v>
      </c>
    </row>
    <row r="20" spans="1:8">
      <c r="A20" s="553" t="e">
        <f>'PPMP (2)'!#REF!</f>
        <v>#REF!</v>
      </c>
      <c r="B20" s="554" t="e">
        <f>'PPMP (2)'!#REF!</f>
        <v>#REF!</v>
      </c>
      <c r="C20" s="554" t="e">
        <f>'PPMP (2)'!#REF!</f>
        <v>#REF!</v>
      </c>
      <c r="D20" s="554" t="e">
        <f>'PPMP (2)'!#REF!</f>
        <v>#REF!</v>
      </c>
      <c r="E20" s="554" t="e">
        <f>'PPMP (2)'!#REF!</f>
        <v>#REF!</v>
      </c>
      <c r="G20" s="154">
        <v>54</v>
      </c>
      <c r="H20" s="155">
        <v>2</v>
      </c>
    </row>
    <row r="21" spans="1:8">
      <c r="A21" s="553" t="e">
        <f>'PPMP (2)'!#REF!</f>
        <v>#REF!</v>
      </c>
      <c r="B21" s="554" t="e">
        <f>'PPMP (2)'!#REF!</f>
        <v>#REF!</v>
      </c>
      <c r="C21" s="554" t="e">
        <f>'PPMP (2)'!#REF!</f>
        <v>#REF!</v>
      </c>
      <c r="D21" s="554" t="e">
        <f>'PPMP (2)'!#REF!</f>
        <v>#REF!</v>
      </c>
      <c r="E21" s="554" t="e">
        <f>'PPMP (2)'!#REF!</f>
        <v>#REF!</v>
      </c>
      <c r="G21" s="154">
        <v>54</v>
      </c>
      <c r="H21" s="155">
        <v>2</v>
      </c>
    </row>
    <row r="22" spans="1:8">
      <c r="A22" s="553" t="e">
        <f>'PPMP (2)'!#REF!</f>
        <v>#REF!</v>
      </c>
      <c r="B22" s="554" t="e">
        <f>'PPMP (2)'!#REF!</f>
        <v>#REF!</v>
      </c>
      <c r="C22" s="554" t="e">
        <f>'PPMP (2)'!#REF!</f>
        <v>#REF!</v>
      </c>
      <c r="D22" s="554" t="e">
        <f>'PPMP (2)'!#REF!</f>
        <v>#REF!</v>
      </c>
      <c r="E22" s="554" t="e">
        <f>'PPMP (2)'!#REF!</f>
        <v>#REF!</v>
      </c>
      <c r="G22" s="154">
        <v>54</v>
      </c>
      <c r="H22" s="155">
        <v>2</v>
      </c>
    </row>
    <row r="23" spans="1:5">
      <c r="A23" s="555" t="s">
        <v>312</v>
      </c>
      <c r="B23" s="555"/>
      <c r="C23" s="555"/>
      <c r="D23" s="555"/>
      <c r="E23" s="254" t="e">
        <f>SUM(E11:E22)</f>
        <v>#REF!</v>
      </c>
    </row>
    <row r="24" spans="1:5">
      <c r="A24" s="553" t="s">
        <v>313</v>
      </c>
      <c r="B24" s="553"/>
      <c r="C24" s="553"/>
      <c r="D24" s="553"/>
      <c r="E24" s="553"/>
    </row>
    <row r="25" spans="1:8">
      <c r="A25" s="553" t="e">
        <f>'PPMP (2)'!#REF!</f>
        <v>#REF!</v>
      </c>
      <c r="B25" s="554" t="e">
        <f>'PPMP (2)'!#REF!</f>
        <v>#REF!</v>
      </c>
      <c r="C25" s="554" t="e">
        <f>'PPMP (2)'!#REF!</f>
        <v>#REF!</v>
      </c>
      <c r="D25" s="554" t="e">
        <f>'PPMP (2)'!#REF!</f>
        <v>#REF!</v>
      </c>
      <c r="E25" s="554" t="e">
        <f>'PPMP (2)'!#REF!</f>
        <v>#REF!</v>
      </c>
      <c r="G25" s="154">
        <v>54</v>
      </c>
      <c r="H25" s="155">
        <v>2</v>
      </c>
    </row>
    <row r="26" spans="1:8">
      <c r="A26" s="553" t="e">
        <f>'PPMP (2)'!#REF!</f>
        <v>#REF!</v>
      </c>
      <c r="B26" s="554" t="e">
        <f>'PPMP (2)'!#REF!</f>
        <v>#REF!</v>
      </c>
      <c r="C26" s="554" t="e">
        <f>'PPMP (2)'!#REF!</f>
        <v>#REF!</v>
      </c>
      <c r="D26" s="554" t="e">
        <f>'PPMP (2)'!#REF!</f>
        <v>#REF!</v>
      </c>
      <c r="E26" s="554" t="e">
        <f>'PPMP (2)'!#REF!</f>
        <v>#REF!</v>
      </c>
      <c r="G26" s="154">
        <v>54</v>
      </c>
      <c r="H26" s="155">
        <v>2</v>
      </c>
    </row>
    <row r="27" spans="1:8">
      <c r="A27" s="553" t="e">
        <f>'PPMP (2)'!#REF!</f>
        <v>#REF!</v>
      </c>
      <c r="B27" s="554" t="e">
        <f>'PPMP (2)'!#REF!</f>
        <v>#REF!</v>
      </c>
      <c r="C27" s="554" t="e">
        <f>'PPMP (2)'!#REF!</f>
        <v>#REF!</v>
      </c>
      <c r="D27" s="554" t="e">
        <f>'PPMP (2)'!#REF!</f>
        <v>#REF!</v>
      </c>
      <c r="E27" s="554" t="e">
        <f>'PPMP (2)'!#REF!</f>
        <v>#REF!</v>
      </c>
      <c r="G27" s="154">
        <v>54</v>
      </c>
      <c r="H27" s="155">
        <v>3</v>
      </c>
    </row>
    <row r="28" spans="1:8">
      <c r="A28" s="553" t="e">
        <f>'PPMP (2)'!#REF!</f>
        <v>#REF!</v>
      </c>
      <c r="B28" s="554" t="e">
        <f>'PPMP (2)'!#REF!</f>
        <v>#REF!</v>
      </c>
      <c r="C28" s="554" t="e">
        <f>'PPMP (2)'!#REF!</f>
        <v>#REF!</v>
      </c>
      <c r="D28" s="554" t="e">
        <f>'PPMP (2)'!#REF!</f>
        <v>#REF!</v>
      </c>
      <c r="E28" s="554" t="e">
        <f>'PPMP (2)'!#REF!</f>
        <v>#REF!</v>
      </c>
      <c r="G28" s="154">
        <v>54</v>
      </c>
      <c r="H28" s="155">
        <v>2</v>
      </c>
    </row>
    <row r="29" spans="1:8">
      <c r="A29" s="553" t="e">
        <f>'PPMP (2)'!#REF!</f>
        <v>#REF!</v>
      </c>
      <c r="B29" s="554" t="e">
        <f>'PPMP (2)'!#REF!</f>
        <v>#REF!</v>
      </c>
      <c r="C29" s="554" t="e">
        <f>'PPMP (2)'!#REF!</f>
        <v>#REF!</v>
      </c>
      <c r="D29" s="554" t="e">
        <f>'PPMP (2)'!#REF!</f>
        <v>#REF!</v>
      </c>
      <c r="E29" s="554" t="e">
        <f>'PPMP (2)'!#REF!</f>
        <v>#REF!</v>
      </c>
      <c r="G29" s="154">
        <v>54</v>
      </c>
      <c r="H29" s="155">
        <v>5</v>
      </c>
    </row>
    <row r="30" spans="1:8">
      <c r="A30" s="553" t="e">
        <f>'PPMP (2)'!#REF!</f>
        <v>#REF!</v>
      </c>
      <c r="B30" s="554" t="e">
        <f>'PPMP (2)'!#REF!</f>
        <v>#REF!</v>
      </c>
      <c r="C30" s="554" t="e">
        <f>'PPMP (2)'!#REF!</f>
        <v>#REF!</v>
      </c>
      <c r="D30" s="554" t="e">
        <f>'PPMP (2)'!#REF!</f>
        <v>#REF!</v>
      </c>
      <c r="E30" s="554" t="e">
        <f>'PPMP (2)'!#REF!</f>
        <v>#REF!</v>
      </c>
      <c r="G30" s="154">
        <v>54</v>
      </c>
      <c r="H30" s="155">
        <v>5</v>
      </c>
    </row>
    <row r="31" spans="1:8">
      <c r="A31" s="553" t="e">
        <f>'PPMP (2)'!#REF!</f>
        <v>#REF!</v>
      </c>
      <c r="B31" s="554" t="e">
        <f>'PPMP (2)'!#REF!</f>
        <v>#REF!</v>
      </c>
      <c r="C31" s="554" t="e">
        <f>'PPMP (2)'!#REF!</f>
        <v>#REF!</v>
      </c>
      <c r="D31" s="554" t="e">
        <f>'PPMP (2)'!#REF!</f>
        <v>#REF!</v>
      </c>
      <c r="E31" s="554" t="e">
        <f>'PPMP (2)'!#REF!</f>
        <v>#REF!</v>
      </c>
      <c r="G31" s="154">
        <v>54</v>
      </c>
      <c r="H31" s="155">
        <v>3</v>
      </c>
    </row>
    <row r="32" spans="1:8">
      <c r="A32" s="553" t="e">
        <f>'PPMP (2)'!#REF!</f>
        <v>#REF!</v>
      </c>
      <c r="B32" s="554" t="e">
        <f>'PPMP (2)'!#REF!</f>
        <v>#REF!</v>
      </c>
      <c r="C32" s="554" t="e">
        <f>'PPMP (2)'!#REF!</f>
        <v>#REF!</v>
      </c>
      <c r="D32" s="554" t="e">
        <f>'PPMP (2)'!#REF!</f>
        <v>#REF!</v>
      </c>
      <c r="E32" s="554" t="e">
        <f>'PPMP (2)'!#REF!</f>
        <v>#REF!</v>
      </c>
      <c r="G32" s="154">
        <v>54</v>
      </c>
      <c r="H32" s="155">
        <v>2</v>
      </c>
    </row>
    <row r="33" spans="1:8">
      <c r="A33" s="553" t="e">
        <f>'PPMP (2)'!#REF!</f>
        <v>#REF!</v>
      </c>
      <c r="B33" s="554" t="e">
        <f>'PPMP (2)'!#REF!</f>
        <v>#REF!</v>
      </c>
      <c r="C33" s="554" t="e">
        <f>'PPMP (2)'!#REF!</f>
        <v>#REF!</v>
      </c>
      <c r="D33" s="554" t="e">
        <f>'PPMP (2)'!#REF!</f>
        <v>#REF!</v>
      </c>
      <c r="E33" s="554" t="e">
        <f>'PPMP (2)'!#REF!</f>
        <v>#REF!</v>
      </c>
      <c r="G33" s="154">
        <v>54</v>
      </c>
      <c r="H33" s="155">
        <v>2</v>
      </c>
    </row>
    <row r="34" spans="1:8">
      <c r="A34" s="553" t="e">
        <f>'PPMP (2)'!#REF!</f>
        <v>#REF!</v>
      </c>
      <c r="B34" s="554" t="e">
        <f>'PPMP (2)'!#REF!</f>
        <v>#REF!</v>
      </c>
      <c r="C34" s="554" t="e">
        <f>'PPMP (2)'!#REF!</f>
        <v>#REF!</v>
      </c>
      <c r="D34" s="554" t="e">
        <f>'PPMP (2)'!#REF!</f>
        <v>#REF!</v>
      </c>
      <c r="E34" s="554" t="e">
        <f>'PPMP (2)'!#REF!</f>
        <v>#REF!</v>
      </c>
      <c r="G34" s="154">
        <v>54</v>
      </c>
      <c r="H34" s="155">
        <v>1</v>
      </c>
    </row>
    <row r="35" spans="1:5">
      <c r="A35" s="553" t="e">
        <f>'PPMP (2)'!#REF!</f>
        <v>#REF!</v>
      </c>
      <c r="B35" s="554" t="e">
        <f>'PPMP (2)'!#REF!</f>
        <v>#REF!</v>
      </c>
      <c r="C35" s="554" t="e">
        <f>'PPMP (2)'!#REF!</f>
        <v>#REF!</v>
      </c>
      <c r="D35" s="554" t="e">
        <f>'PPMP (2)'!#REF!</f>
        <v>#REF!</v>
      </c>
      <c r="E35" s="554" t="e">
        <f>'PPMP (2)'!#REF!</f>
        <v>#REF!</v>
      </c>
    </row>
    <row r="36" spans="1:5">
      <c r="A36" s="553" t="e">
        <f>'PPMP (2)'!#REF!</f>
        <v>#REF!</v>
      </c>
      <c r="B36" s="554" t="e">
        <f>'PPMP (2)'!#REF!</f>
        <v>#REF!</v>
      </c>
      <c r="C36" s="554" t="e">
        <f>'PPMP (2)'!#REF!</f>
        <v>#REF!</v>
      </c>
      <c r="D36" s="554" t="e">
        <f>'PPMP (2)'!#REF!</f>
        <v>#REF!</v>
      </c>
      <c r="E36" s="554" t="e">
        <f>'PPMP (2)'!#REF!</f>
        <v>#REF!</v>
      </c>
    </row>
    <row r="37" spans="1:10">
      <c r="A37" s="555" t="s">
        <v>312</v>
      </c>
      <c r="B37" s="555"/>
      <c r="C37" s="555"/>
      <c r="D37" s="555"/>
      <c r="E37" s="254" t="e">
        <f>SUM(E25:E36)</f>
        <v>#REF!</v>
      </c>
      <c r="J37" s="154">
        <f>54*2</f>
        <v>108</v>
      </c>
    </row>
    <row r="38" spans="1:10">
      <c r="A38" s="247" t="s">
        <v>314</v>
      </c>
      <c r="B38" s="247"/>
      <c r="C38" s="247"/>
      <c r="D38" s="247"/>
      <c r="E38" s="182" t="e">
        <f>E37+E23</f>
        <v>#REF!</v>
      </c>
      <c r="G38" s="182"/>
      <c r="J38" s="154">
        <f>54*12</f>
        <v>648</v>
      </c>
    </row>
    <row r="39" spans="1:4">
      <c r="A39" s="160"/>
      <c r="B39" s="242"/>
      <c r="C39" s="160"/>
      <c r="D39" s="160"/>
    </row>
    <row r="40" spans="1:4">
      <c r="A40" s="160"/>
      <c r="B40" s="242"/>
      <c r="C40" s="160"/>
      <c r="D40" s="160"/>
    </row>
    <row r="41" spans="1:4">
      <c r="A41" s="160"/>
      <c r="B41" s="242"/>
      <c r="C41" s="160"/>
      <c r="D41" s="160"/>
    </row>
    <row r="42" spans="1:4">
      <c r="A42" s="160"/>
      <c r="B42" s="242"/>
      <c r="C42" s="160"/>
      <c r="D42" s="160"/>
    </row>
    <row r="43" spans="1:4">
      <c r="A43" s="160"/>
      <c r="B43" s="242"/>
      <c r="C43" s="160"/>
      <c r="D43" s="160"/>
    </row>
    <row r="44" spans="1:4">
      <c r="A44" s="160"/>
      <c r="B44" s="242"/>
      <c r="C44" s="160"/>
      <c r="D44" s="160"/>
    </row>
    <row r="45" spans="1:4">
      <c r="A45" s="160"/>
      <c r="B45" s="242"/>
      <c r="C45" s="160"/>
      <c r="D45" s="160"/>
    </row>
    <row r="46" spans="1:4">
      <c r="A46" s="160"/>
      <c r="B46" s="242"/>
      <c r="C46" s="160"/>
      <c r="D46" s="160"/>
    </row>
    <row r="47" spans="1:4">
      <c r="A47" s="160"/>
      <c r="B47" s="242"/>
      <c r="C47" s="160"/>
      <c r="D47" s="160"/>
    </row>
  </sheetData>
  <mergeCells count="11">
    <mergeCell ref="A1:E1"/>
    <mergeCell ref="A2:E2"/>
    <mergeCell ref="A3:E3"/>
    <mergeCell ref="A5:E5"/>
    <mergeCell ref="A6:E6"/>
    <mergeCell ref="A7:E7"/>
    <mergeCell ref="A10:E10"/>
    <mergeCell ref="A23:D23"/>
    <mergeCell ref="A24:E24"/>
    <mergeCell ref="A37:D37"/>
    <mergeCell ref="A38:D38"/>
  </mergeCells>
  <printOptions horizontalCentered="1"/>
  <pageMargins left="0.0393700787401575" right="0.0393700787401575" top="0.748031496062992" bottom="0.748031496062992" header="0.31496062992126" footer="0.31496062992126"/>
  <pageSetup paperSize="9" orientation="portrait" horizontalDpi="300" verticalDpi="300"/>
  <headerFooter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9" master="">
    <arrUserId title="Range2" rangeCreator="" othersAccessPermission="edit"/>
    <arrUserId title="Range1" rangeCreator="" othersAccessPermission="edit"/>
  </rangeList>
  <rangeList sheetStid="90" master=""/>
  <rangeList sheetStid="99" master=""/>
  <rangeList sheetStid="104" master=""/>
  <rangeList sheetStid="106" master=""/>
  <rangeList sheetStid="108" master=""/>
  <rangeList sheetStid="107" master=""/>
  <rangeList sheetStid="91" master=""/>
  <rangeList sheetStid="92" master=""/>
  <rangeList sheetStid="93" master=""/>
  <rangeList sheetStid="94" master=""/>
  <rangeList sheetStid="89" master=""/>
  <rangeList sheetStid="96" master=""/>
  <rangeList sheetStid="97" master=""/>
  <rangeList sheetStid="130" master=""/>
  <rangeList sheetStid="113" master=""/>
  <rangeList sheetStid="98" master=""/>
  <rangeList sheetStid="95" master=""/>
  <rangeList sheetStid="111" master=""/>
  <rangeList sheetStid="100" master=""/>
  <rangeList sheetStid="126" master=""/>
  <rangeList sheetStid="114" master=""/>
  <rangeList sheetStid="102" master=""/>
  <rangeList sheetStid="101" master=""/>
  <rangeList sheetStid="116" master=""/>
  <rangeList sheetStid="122" master=""/>
  <rangeList sheetStid="123" master=""/>
  <rangeList sheetStid="124" master=""/>
  <rangeList sheetStid="125" master=""/>
  <rangeList sheetStid="115" master=""/>
  <rangeList sheetStid="117" master=""/>
  <rangeList sheetStid="118" master=""/>
  <rangeList sheetStid="119" master=""/>
  <rangeList sheetStid="120" master=""/>
  <rangeList sheetStid="121" master=""/>
  <rangeList sheetStid="103" master=""/>
  <rangeList sheetStid="105" master=""/>
  <rangeList sheetStid="44" master=""/>
  <rangeList sheetStid="70" master=""/>
  <rangeList sheetStid="65" master=""/>
  <rangeList sheetStid="67" master=""/>
  <rangeList sheetStid="64" master=""/>
  <rangeList sheetStid="4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43</vt:i4>
      </vt:variant>
    </vt:vector>
  </HeadingPairs>
  <TitlesOfParts>
    <vt:vector size="43" baseType="lpstr">
      <vt:lpstr>W1</vt:lpstr>
      <vt:lpstr>Working File</vt:lpstr>
      <vt:lpstr>Draft</vt:lpstr>
      <vt:lpstr>Draft W-CO</vt:lpstr>
      <vt:lpstr>Project List (2023)</vt:lpstr>
      <vt:lpstr>APP (2)</vt:lpstr>
      <vt:lpstr>PPMP (2)</vt:lpstr>
      <vt:lpstr>POE BFP Kit KM450</vt:lpstr>
      <vt:lpstr>POE BFP Kit KM250</vt:lpstr>
      <vt:lpstr>POE BFP Kit M35</vt:lpstr>
      <vt:lpstr>POE SFS Combat Jump</vt:lpstr>
      <vt:lpstr>POE DMR</vt:lpstr>
      <vt:lpstr>POE Tires</vt:lpstr>
      <vt:lpstr>POE Batteries</vt:lpstr>
      <vt:lpstr>SPI</vt:lpstr>
      <vt:lpstr>POE Ammo Related Facilities</vt:lpstr>
      <vt:lpstr>POE Mattress Foam</vt:lpstr>
      <vt:lpstr>POE Cot Bed</vt:lpstr>
      <vt:lpstr>POE Oils for MAN Truck</vt:lpstr>
      <vt:lpstr>POE CSSR Equip Total</vt:lpstr>
      <vt:lpstr>List Tablewares</vt:lpstr>
      <vt:lpstr>POE Tablewares</vt:lpstr>
      <vt:lpstr>POE CSSR Equip W-CO</vt:lpstr>
      <vt:lpstr>POE WASAR Equip</vt:lpstr>
      <vt:lpstr>POE CSSR 2ID</vt:lpstr>
      <vt:lpstr>POE CSSR 7ID</vt:lpstr>
      <vt:lpstr>POE CSSR 5ID</vt:lpstr>
      <vt:lpstr>POE CSSR TRADOC</vt:lpstr>
      <vt:lpstr>POE CSSR HHSG</vt:lpstr>
      <vt:lpstr>POE WASAR 51EBde</vt:lpstr>
      <vt:lpstr>POE WASAR 2ID</vt:lpstr>
      <vt:lpstr>POE WASAR 7ID</vt:lpstr>
      <vt:lpstr>POE WASAR 5ID</vt:lpstr>
      <vt:lpstr>POE WASAR TRADOC</vt:lpstr>
      <vt:lpstr>POE WASAR HHSG</vt:lpstr>
      <vt:lpstr>POE WASAR Equip W-CO</vt:lpstr>
      <vt:lpstr>POE HADR CO Equip</vt:lpstr>
      <vt:lpstr>Project List</vt:lpstr>
      <vt:lpstr>UTM Bolt</vt:lpstr>
      <vt:lpstr>AAD</vt:lpstr>
      <vt:lpstr>Upgrade of ARs - GA</vt:lpstr>
      <vt:lpstr>POE Combat Reflex Sight</vt:lpstr>
      <vt:lpstr>POE Pistol and  AR (TIER 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013</dc:creator>
  <cp:lastModifiedBy>genesis c henandez</cp:lastModifiedBy>
  <dcterms:created xsi:type="dcterms:W3CDTF">2020-08-10T04:23:00Z</dcterms:created>
  <cp:lastPrinted>2024-01-15T00:15:00Z</cp:lastPrinted>
  <dcterms:modified xsi:type="dcterms:W3CDTF">2024-01-29T04:25:04Z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692928C0FCC34C3D9090EBA6A02851B0_12</vt:lpwstr>
  </property>
  <property fmtid="{D5CDD505-2E9C-101B-9397-08002B2CF9AE}" pid="3" name="KSOProductBuildVer">
    <vt:lpwstr>1033-12.2.0.13431</vt:lpwstr>
  </property>
</Properties>
</file>