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 tabRatio="800" firstSheet="3" activeTab="4"/>
  </bookViews>
  <sheets>
    <sheet name="APP" sheetId="7" state="hidden" r:id="rId1"/>
    <sheet name="PPMP" sheetId="10" state="hidden" r:id="rId2"/>
    <sheet name="SPI" sheetId="11" state="hidden" r:id="rId3"/>
    <sheet name="APP 2024 (2)" sheetId="29" r:id="rId4"/>
    <sheet name="PPMP 2024 (2)" sheetId="31" r:id="rId5"/>
    <sheet name="SPI 2024 (2)" sheetId="30" r:id="rId6"/>
  </sheets>
  <definedNames>
    <definedName name="_xlnm.Print_Area" localSheetId="0">APP!$A$1:$N$42</definedName>
    <definedName name="_xlnm.Print_Area" localSheetId="3">'APP 2024 (2)'!$A$1:$M$37</definedName>
    <definedName name="_xlnm.Print_Area" localSheetId="1">PPMP!$A$1:$U$647</definedName>
    <definedName name="_xlnm.Print_Area" localSheetId="4">'PPMP 2024 (2)'!$A$1:$U$1455</definedName>
  </definedNames>
  <calcPr calcId="144525"/>
</workbook>
</file>

<file path=xl/sharedStrings.xml><?xml version="1.0" encoding="utf-8"?>
<sst xmlns="http://schemas.openxmlformats.org/spreadsheetml/2006/main" count="4630" uniqueCount="1230">
  <si>
    <t>H E A D Q U A R T E R S</t>
  </si>
  <si>
    <t>OFFICE OF THE ASSISTANT CHIEF OF STAFF FOR C4S, G6, PA</t>
  </si>
  <si>
    <t>Fort Andres Bonifacio, Metro Manila</t>
  </si>
  <si>
    <t>Date:  14 November 2022</t>
  </si>
  <si>
    <t>Annual Procurement Plan (APP) CY 2023</t>
  </si>
  <si>
    <t>Line Item Nr</t>
  </si>
  <si>
    <t>Code (PAP)</t>
  </si>
  <si>
    <t>Procurement
Project</t>
  </si>
  <si>
    <t>PMO/
End-User</t>
  </si>
  <si>
    <t>Method Procurement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</si>
  <si>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</si>
  <si>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</si>
  <si>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</si>
  <si>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</si>
  <si>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</si>
  <si>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</si>
  <si>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</si>
  <si>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</si>
  <si>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</si>
  <si>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</si>
  <si>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</si>
  <si>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</si>
  <si>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MOOE CY 2023</t>
  </si>
  <si>
    <t>5-02-02-010-01</t>
  </si>
  <si>
    <t>ICT Training Expenses</t>
  </si>
  <si>
    <t>PAMU</t>
  </si>
  <si>
    <t>Negotiated 53.9</t>
  </si>
  <si>
    <t>N/A</t>
  </si>
  <si>
    <t>GAA CY 2023</t>
  </si>
  <si>
    <t>Procurement will be on 1st to 4th Qtr 2023</t>
  </si>
  <si>
    <t>5-02-03-210-02</t>
  </si>
  <si>
    <t xml:space="preserve">Semi-Expendable - Office Equipment </t>
  </si>
  <si>
    <t>HPAG6</t>
  </si>
  <si>
    <t>5-02-03-210-03</t>
  </si>
  <si>
    <t>Semi Expendable - ICT Equipment</t>
  </si>
  <si>
    <t>Public Biidding</t>
  </si>
  <si>
    <t xml:space="preserve">Process thru Early Procurement </t>
  </si>
  <si>
    <t>5-02-03-210-07</t>
  </si>
  <si>
    <t>Semi Expendable - Communication Equipment</t>
  </si>
  <si>
    <t>RESCOM</t>
  </si>
  <si>
    <t>5-02-03-210-09</t>
  </si>
  <si>
    <t>Semi-Expendable - Military, Police and Security Equipment</t>
  </si>
  <si>
    <t>5-02-03-990-00</t>
  </si>
  <si>
    <t>Other Supplies and Materials Expenses</t>
  </si>
  <si>
    <t>5-02-05-030-00</t>
  </si>
  <si>
    <t>Internet Subscription Exepnses</t>
  </si>
  <si>
    <t>HPA</t>
  </si>
  <si>
    <t>Direct Contracting</t>
  </si>
  <si>
    <t>5-02-05-040-00</t>
  </si>
  <si>
    <t>Cable, Satellite, Telegraph, and Radio Subscription Expenses</t>
  </si>
  <si>
    <t>5-02-05-020-02</t>
  </si>
  <si>
    <t>Telephone Expense - Landline</t>
  </si>
  <si>
    <t>5-02-13-050-10</t>
  </si>
  <si>
    <t>R&amp;M of Military Police and Security Equipment</t>
  </si>
  <si>
    <t>5-02-13-050-07</t>
  </si>
  <si>
    <t xml:space="preserve">Repair and Maintenance of Communication Equipment </t>
  </si>
  <si>
    <t>5-02-99-070-01</t>
  </si>
  <si>
    <t>ICT Software Subscription</t>
  </si>
  <si>
    <t>CO CY 2023</t>
  </si>
  <si>
    <t>5-06-04-050-03</t>
  </si>
  <si>
    <t>Information and Communications Technology Equipment</t>
  </si>
  <si>
    <t xml:space="preserve">Public Bidding </t>
  </si>
  <si>
    <t>5-06-04-050-07</t>
  </si>
  <si>
    <t xml:space="preserve">Communication Equipment </t>
  </si>
  <si>
    <t>MITHI CY 2023</t>
  </si>
  <si>
    <t>Public Bidding</t>
  </si>
  <si>
    <t>Prepared By:</t>
  </si>
  <si>
    <t>Recommended By:</t>
  </si>
  <si>
    <t>Approved By:</t>
  </si>
  <si>
    <t>CONSTANCIO M ESPINA II</t>
  </si>
  <si>
    <t>ALVIN     V    FLORES</t>
  </si>
  <si>
    <t>ROMEO S BRAWNER JR</t>
  </si>
  <si>
    <t>Colonel     GSC  (SC)     PA</t>
  </si>
  <si>
    <t>Brigadier  General   PA</t>
  </si>
  <si>
    <t>Lieutenant General      PA</t>
  </si>
  <si>
    <t>AC of S for C4S, G6, PA</t>
  </si>
  <si>
    <t>Chairperson, PABAC 2</t>
  </si>
  <si>
    <t>Commanding General, PA</t>
  </si>
  <si>
    <t>OFFICE OF THE ASSISTANT CHIEF OF STAFF FOR C4S, G6</t>
  </si>
  <si>
    <t>Project Procurement Management Plan (PPMP) CY 2023</t>
  </si>
  <si>
    <t>L/Nr</t>
  </si>
  <si>
    <t xml:space="preserve">Code </t>
  </si>
  <si>
    <t>General Description</t>
  </si>
  <si>
    <t>End user</t>
  </si>
  <si>
    <t>Qty/Size</t>
  </si>
  <si>
    <t xml:space="preserve">                  Estimated Budget                  </t>
  </si>
  <si>
    <t>Procurement Method</t>
  </si>
  <si>
    <t>Procurement Schedule</t>
  </si>
  <si>
    <t>J</t>
  </si>
  <si>
    <t>F</t>
  </si>
  <si>
    <t>M</t>
  </si>
  <si>
    <t>A</t>
  </si>
  <si>
    <t>S</t>
  </si>
  <si>
    <t>O</t>
  </si>
  <si>
    <t>N</t>
  </si>
  <si>
    <t>D</t>
  </si>
  <si>
    <t>PA-RTA Cyber Security SMEE (In-Country)</t>
  </si>
  <si>
    <t>Memento for GOHAS</t>
  </si>
  <si>
    <t>pcs</t>
  </si>
  <si>
    <t>Token for SME</t>
  </si>
  <si>
    <t>Customized Notebook w/ Pen</t>
  </si>
  <si>
    <t>Printer Ink (Colored/Black)</t>
  </si>
  <si>
    <t>sets</t>
  </si>
  <si>
    <t>Cert Holder</t>
  </si>
  <si>
    <t>Plaque of Appreciation</t>
  </si>
  <si>
    <t>pc</t>
  </si>
  <si>
    <t>Photo Paper</t>
  </si>
  <si>
    <t>packs</t>
  </si>
  <si>
    <t>Sticker Paper</t>
  </si>
  <si>
    <t>Specialty Board Paper for Certificate</t>
  </si>
  <si>
    <t>Alcohol (1 gallon)</t>
  </si>
  <si>
    <t>Face Mask (disposable)</t>
  </si>
  <si>
    <t>box</t>
  </si>
  <si>
    <t>Face Shield</t>
  </si>
  <si>
    <t>Mini Alcohol Spray</t>
  </si>
  <si>
    <t>Pop Filter</t>
  </si>
  <si>
    <t>Bag (Supplies of Participants)</t>
  </si>
  <si>
    <t>Paper Towel</t>
  </si>
  <si>
    <t>Payment of Luna Hall</t>
  </si>
  <si>
    <t>days</t>
  </si>
  <si>
    <t>Lunch</t>
  </si>
  <si>
    <t>pax</t>
  </si>
  <si>
    <t>PM Snacks</t>
  </si>
  <si>
    <t>Ice Breaker</t>
  </si>
  <si>
    <t>Cocktails after Closing Ceremony</t>
  </si>
  <si>
    <t>Cultural Tour</t>
  </si>
  <si>
    <t>G6 Hosted Dinner</t>
  </si>
  <si>
    <t>Van Rental (Tour)</t>
  </si>
  <si>
    <t>lots</t>
  </si>
  <si>
    <t>AM Snacks</t>
  </si>
  <si>
    <t>PA-USARPAC Signal (C4S) Operations SMEE 23-1 (In-Country)</t>
  </si>
  <si>
    <t>Ink</t>
  </si>
  <si>
    <t>Wires and Cables</t>
  </si>
  <si>
    <t>lot</t>
  </si>
  <si>
    <t>Breakfast</t>
  </si>
  <si>
    <t>Dinner</t>
  </si>
  <si>
    <t>Drinks during Cocktails</t>
  </si>
  <si>
    <t>Janitorial</t>
  </si>
  <si>
    <t>Toll Fee</t>
  </si>
  <si>
    <t>Load (Broadband)</t>
  </si>
  <si>
    <t>Giveaways</t>
  </si>
  <si>
    <t>Billeting</t>
  </si>
  <si>
    <t>PA-USARPAC Signal (C4S) Operations SMEE 23-2 (In-Country)</t>
  </si>
  <si>
    <t>PA-USARPAC Cybersecurity SMEE (In-Country)</t>
  </si>
  <si>
    <t>Payment of Ricarte Hall</t>
  </si>
  <si>
    <t>ICT Requirements</t>
  </si>
  <si>
    <t>PA-USARPAC IT SMEE (In-Country)</t>
  </si>
  <si>
    <t>day</t>
  </si>
  <si>
    <t>AM Snacks (5 Days)</t>
  </si>
  <si>
    <t>Lunch (5 Days)</t>
  </si>
  <si>
    <t>PM Snacks (5 Days)</t>
  </si>
  <si>
    <t>C4S Capability Development Workshop</t>
  </si>
  <si>
    <t>Memento for Lecturers</t>
  </si>
  <si>
    <t>Token Participants</t>
  </si>
  <si>
    <t>Alcohol (pump)</t>
  </si>
  <si>
    <t>bottle</t>
  </si>
  <si>
    <t>Venue Rental (Jalandoni and Ricarte)</t>
  </si>
  <si>
    <t>Tarpauline</t>
  </si>
  <si>
    <t>Flashdrive</t>
  </si>
  <si>
    <t>Honoraria for Lecturers</t>
  </si>
  <si>
    <t>Ballpen</t>
  </si>
  <si>
    <t>Notebook</t>
  </si>
  <si>
    <t>Board Marker (red, blue, black)</t>
  </si>
  <si>
    <t>Long Brown Envelope</t>
  </si>
  <si>
    <t>Permanent Marker (blue, red, black)</t>
  </si>
  <si>
    <t>Breakfast (150 pax x 3 days)</t>
  </si>
  <si>
    <t>Snacks AM (150 pax x 3 days)</t>
  </si>
  <si>
    <t>Lunch (150 pax x 3 days)</t>
  </si>
  <si>
    <t>Snacks PM(150 pax x 3 days)</t>
  </si>
  <si>
    <t>Cocktails</t>
  </si>
  <si>
    <t>Conduct of Cyber Exercises</t>
  </si>
  <si>
    <t>3in1 Router</t>
  </si>
  <si>
    <t>Masking Tape</t>
  </si>
  <si>
    <t>Bond Paper</t>
  </si>
  <si>
    <t>rm</t>
  </si>
  <si>
    <t>Printer Ink (Colored)</t>
  </si>
  <si>
    <t>Printer Ink (Black)</t>
  </si>
  <si>
    <t>Duct Tape</t>
  </si>
  <si>
    <t>15" Laptop Computer</t>
  </si>
  <si>
    <t>Printer</t>
  </si>
  <si>
    <t>HDMI Cables 15 Meters</t>
  </si>
  <si>
    <t>Microsoft Windows (Operating System)</t>
  </si>
  <si>
    <t>UTP Cable Cat6</t>
  </si>
  <si>
    <t>rolls</t>
  </si>
  <si>
    <t>RJ45</t>
  </si>
  <si>
    <t>Lunch (Buffet)</t>
  </si>
  <si>
    <t>Dinner (Buffet)</t>
  </si>
  <si>
    <t>Snacks (AM and PM)</t>
  </si>
  <si>
    <t>Cybersecurity Training (PA CTC)</t>
  </si>
  <si>
    <t>Laptop</t>
  </si>
  <si>
    <t>Anti Virus</t>
  </si>
  <si>
    <t>Microsoft Office</t>
  </si>
  <si>
    <t>Snacks AM</t>
  </si>
  <si>
    <t>Snacks PM</t>
  </si>
  <si>
    <t>Cybersecurity Summit</t>
  </si>
  <si>
    <t>Parchment Paper</t>
  </si>
  <si>
    <t>Memento for CS, PA and GOHAS</t>
  </si>
  <si>
    <t>ID Holder with ID Lace</t>
  </si>
  <si>
    <t>Token for Guest Speakers</t>
  </si>
  <si>
    <t>Specialty Paper (Certificates)</t>
  </si>
  <si>
    <t>Board Paper for ID</t>
  </si>
  <si>
    <t>Cell Card Expenses</t>
  </si>
  <si>
    <t>HDMI Cable</t>
  </si>
  <si>
    <t>Double "A" Battery</t>
  </si>
  <si>
    <t>1st Day - Breakfast</t>
  </si>
  <si>
    <t>2nd Day - Breakfast</t>
  </si>
  <si>
    <t>Airfare (PAMU Reps from Vis &amp; Min)</t>
  </si>
  <si>
    <t>Signal Consultative Workshop</t>
  </si>
  <si>
    <t>1ID (Manila to Pagadian)</t>
  </si>
  <si>
    <t>3ID (Manila to Roxas/Cebu)</t>
  </si>
  <si>
    <t>4ID (Manila to Cagayan de Oro)</t>
  </si>
  <si>
    <t>5ID (Manila to Cauayan)</t>
  </si>
  <si>
    <t>6ID (Manila to Cotabato)</t>
  </si>
  <si>
    <t>8ID (Manila to Tacloban)</t>
  </si>
  <si>
    <t>9ID (Manila to Naga)</t>
  </si>
  <si>
    <t>10ID (Manila to Davao)</t>
  </si>
  <si>
    <t>11ID (Manila to Zamboanga)</t>
  </si>
  <si>
    <t>11ID (Zamboanga to Jolo)</t>
  </si>
  <si>
    <t>1ID</t>
  </si>
  <si>
    <t>2ID</t>
  </si>
  <si>
    <t>3ID</t>
  </si>
  <si>
    <t>4ID</t>
  </si>
  <si>
    <t>5ID</t>
  </si>
  <si>
    <t>6ID</t>
  </si>
  <si>
    <t>7ID</t>
  </si>
  <si>
    <t>8ID</t>
  </si>
  <si>
    <t>9ID</t>
  </si>
  <si>
    <t>10ID</t>
  </si>
  <si>
    <t>11ID</t>
  </si>
  <si>
    <t>1ID (Pagadian to Manila )</t>
  </si>
  <si>
    <t>3ID (Roxas to Manila)</t>
  </si>
  <si>
    <t>4ID (Cagayan de Oro to Manila)</t>
  </si>
  <si>
    <t>5ID (Cauayan to Manila)</t>
  </si>
  <si>
    <t>6ID (Cotabato to Manila)</t>
  </si>
  <si>
    <t>8ID (Tacloban to Manila)</t>
  </si>
  <si>
    <t>9ID (Naga to Manila)</t>
  </si>
  <si>
    <t>10ID (Davao to Manila)</t>
  </si>
  <si>
    <t>11ID (Zamboanga to Manila)</t>
  </si>
  <si>
    <t>11ID (Jolo to Zamboanga)</t>
  </si>
  <si>
    <t>52EBDE</t>
  </si>
  <si>
    <t>Frame (210"X297"-A4)</t>
  </si>
  <si>
    <t>53EBDE</t>
  </si>
  <si>
    <t>54EBDE</t>
  </si>
  <si>
    <t>55EBDE</t>
  </si>
  <si>
    <t>Breakfast (Buffet)</t>
  </si>
  <si>
    <t>Medallion (GOHAS)</t>
  </si>
  <si>
    <t>Memento (GOHAS)</t>
  </si>
  <si>
    <t>Cybersecurity Resource Speakers (Tokens)</t>
  </si>
  <si>
    <t>Special Paper (Certificates) (210"X297"-A4)</t>
  </si>
  <si>
    <t>(Office Productivity) Enhancement of Office Equipment MITHI</t>
  </si>
  <si>
    <t>Airconditioning Unit</t>
  </si>
  <si>
    <t>units</t>
  </si>
  <si>
    <t>Semi-Expendable - Information and Communications Technology Equipment</t>
  </si>
  <si>
    <t>ICT Support to Newly Activated Units</t>
  </si>
  <si>
    <t>Desktop Computer with OS</t>
  </si>
  <si>
    <t>Laptop Computer</t>
  </si>
  <si>
    <t>Multimedia Projector</t>
  </si>
  <si>
    <t>Electronics Support to Newly Activated Units</t>
  </si>
  <si>
    <t>PAS</t>
  </si>
  <si>
    <t>GPS handheld</t>
  </si>
  <si>
    <t>Digital Camera</t>
  </si>
  <si>
    <t>(Office Productivity) Enhancement of ICT Equipment MITHI</t>
  </si>
  <si>
    <t>UPS</t>
  </si>
  <si>
    <t>Desktop Computer</t>
  </si>
  <si>
    <t>Web Camera 4K</t>
  </si>
  <si>
    <t>(Office Productivity) Enhancement of Closed Network MITHI</t>
  </si>
  <si>
    <t xml:space="preserve">Router </t>
  </si>
  <si>
    <t xml:space="preserve">Wireless Router </t>
  </si>
  <si>
    <t xml:space="preserve">24 ports Management Switch </t>
  </si>
  <si>
    <t xml:space="preserve">24 ports Distribution Switch </t>
  </si>
  <si>
    <t>Wi-Fi Mesh</t>
  </si>
  <si>
    <t>(Office Productivity) ICT Equipment Maintenance MITHI</t>
  </si>
  <si>
    <t>External Drive</t>
  </si>
  <si>
    <t>Portable Optical Drive</t>
  </si>
  <si>
    <t>Electronics Refurbishment for Retraining Program</t>
  </si>
  <si>
    <t>Speaker stand</t>
  </si>
  <si>
    <t>12 Channel Trident mixer (BOE)</t>
  </si>
  <si>
    <t>Powered Speaker</t>
  </si>
  <si>
    <t>Microphone Cord ready made 10 mtrs</t>
  </si>
  <si>
    <t>XLR Male Connector</t>
  </si>
  <si>
    <t>XLR Female Connector</t>
  </si>
  <si>
    <t>Atlantic Pro Chairman</t>
  </si>
  <si>
    <t>Atlantic Pro Delegate</t>
  </si>
  <si>
    <t>Shure Microphone</t>
  </si>
  <si>
    <t>Desktop Computer (CRP)</t>
  </si>
  <si>
    <t>Enhancement of Audio Visual System</t>
  </si>
  <si>
    <t>Amplifier</t>
  </si>
  <si>
    <t>Speaker</t>
  </si>
  <si>
    <t>Speaker Wall Bracket</t>
  </si>
  <si>
    <t>Central Console Unit</t>
  </si>
  <si>
    <t>Condenser Gooseneck Mic</t>
  </si>
  <si>
    <t>Wireless Microphone</t>
  </si>
  <si>
    <t>Dynamic Microphone</t>
  </si>
  <si>
    <t>AVR 10KVA</t>
  </si>
  <si>
    <t>TV Monitor</t>
  </si>
  <si>
    <t>UPS (KStar 2000VA)</t>
  </si>
  <si>
    <t>Microphone Stand</t>
  </si>
  <si>
    <t>Repair and Maintenance of Total Protection</t>
  </si>
  <si>
    <t>Total Lightning Protection System</t>
  </si>
  <si>
    <t>Soil Conductivity Materials</t>
  </si>
  <si>
    <t>bags</t>
  </si>
  <si>
    <t>Exothermic Weld Powder #90</t>
  </si>
  <si>
    <t>IS Support for PA Anniversary</t>
  </si>
  <si>
    <t>Speaker MTS10</t>
  </si>
  <si>
    <t>UPS (2000VA)</t>
  </si>
  <si>
    <t>Information System Refurbishment for Retraining Program</t>
  </si>
  <si>
    <t>Desktop Computer (BOE)</t>
  </si>
  <si>
    <t>set</t>
  </si>
  <si>
    <t>Projector</t>
  </si>
  <si>
    <t>Desktop Computer (BRP)</t>
  </si>
  <si>
    <t>Blue Force Tracking System</t>
  </si>
  <si>
    <t>Server License</t>
  </si>
  <si>
    <t>HPE DL360 Gen10 Intel Xeon-Silver 4114 Processor</t>
  </si>
  <si>
    <t>16GB RDIMM 2R 2666 MT/s</t>
  </si>
  <si>
    <t>Embedded 4-port 1GbE with optional HPE FlexibleLOM and/or standup cards</t>
  </si>
  <si>
    <t>HPE Smart Array P408i-a SR Gen10 12G SAS Modular Controller</t>
  </si>
  <si>
    <t>HPE 480GB SATA 6G Read Intensive LFF (3.5in)</t>
  </si>
  <si>
    <t>8 SFF HDD Bays</t>
  </si>
  <si>
    <t>2 PCIe: 1 x16 FH / 1 x8 LP</t>
  </si>
  <si>
    <t>HPE 500W Flex Slot Platinum Hot Plug Low Halogen Power Supply Kit</t>
  </si>
  <si>
    <t>Operating System</t>
  </si>
  <si>
    <t>Transport Case</t>
  </si>
  <si>
    <t>GPs Tracker Device (Satellite Based) with 1 year Subscription</t>
  </si>
  <si>
    <t>GPS Tracker Device (SIM Based) with 1 year subscription</t>
  </si>
  <si>
    <t>Semi-Expendable - Communications Equipment</t>
  </si>
  <si>
    <t>Communication Equipment Support to Newly Activated Units</t>
  </si>
  <si>
    <t>Satellite Phone, Handheld</t>
  </si>
  <si>
    <t>UHF/FM 40-100W Base Radio</t>
  </si>
  <si>
    <t>UHF/FM 2-10W Handheld Radio</t>
  </si>
  <si>
    <t>Communication Equipment for RRU</t>
  </si>
  <si>
    <t>UHF/FM HH Radio</t>
  </si>
  <si>
    <t>GPS Handheld</t>
  </si>
  <si>
    <t>Enhancement of Operations Centers</t>
  </si>
  <si>
    <t>Desktop</t>
  </si>
  <si>
    <t>MS Office</t>
  </si>
  <si>
    <t>Monitor (Smart TV)</t>
  </si>
  <si>
    <t>Dynamic Microphone (shure)</t>
  </si>
  <si>
    <t>Enhancement of Satellite Communications</t>
  </si>
  <si>
    <t>VSAT Equipment</t>
  </si>
  <si>
    <t>Subscription (1year/12 Months)</t>
  </si>
  <si>
    <t>Satellite Phone</t>
  </si>
  <si>
    <t>Subscription (1year)</t>
  </si>
  <si>
    <t>Battery Fabrication through 3D Printing</t>
  </si>
  <si>
    <t>3D Printer</t>
  </si>
  <si>
    <t>Filament</t>
  </si>
  <si>
    <t>kls</t>
  </si>
  <si>
    <t>Paint</t>
  </si>
  <si>
    <t>ltrs</t>
  </si>
  <si>
    <t>Battery</t>
  </si>
  <si>
    <t>Commo System Refurbishment for Retraining Program</t>
  </si>
  <si>
    <t>UHF Base Radio (BOE)</t>
  </si>
  <si>
    <t>UHFHandheld Radio</t>
  </si>
  <si>
    <t>RG8 Cable</t>
  </si>
  <si>
    <t>roll</t>
  </si>
  <si>
    <t>Satellite Phones</t>
  </si>
  <si>
    <t>Antenna for UHF Base Radios</t>
  </si>
  <si>
    <t>Headset for Handheld Radios</t>
  </si>
  <si>
    <t>Semi-Expendable - Military Police and Security Equipment</t>
  </si>
  <si>
    <t>CCTV Enhancement</t>
  </si>
  <si>
    <t>Network Video Recorder (NVR) 24 Channel</t>
  </si>
  <si>
    <t>Hard drive 4TB for NVR</t>
  </si>
  <si>
    <t>5MP Network Bullet IP Camera</t>
  </si>
  <si>
    <t>32MP IR Panoramic Outdoor Dome Camera</t>
  </si>
  <si>
    <t>18-Port Unmanaged Switch</t>
  </si>
  <si>
    <t>Pole Hoop Bracket for Security Outdoor Camera</t>
  </si>
  <si>
    <t>Hikvision DS-2CD6984G0-HIS 32MP PanoVu Series IR Panoramic Outdoor Dome Camera</t>
  </si>
  <si>
    <t>UPS APC BX625 CIMS</t>
  </si>
  <si>
    <t>LED TV</t>
  </si>
  <si>
    <t>Media Converter</t>
  </si>
  <si>
    <t>Pool Hope Bracket</t>
  </si>
  <si>
    <t>Outdoor Pole type Rack Cabinet</t>
  </si>
  <si>
    <t>Fiber Optic Cable</t>
  </si>
  <si>
    <t>mtrs</t>
  </si>
  <si>
    <t>STP Cable Cat6 305m (Heavy Duty)</t>
  </si>
  <si>
    <t>STP Cable</t>
  </si>
  <si>
    <t>Repair and Maintenance of PA UHF Repeater</t>
  </si>
  <si>
    <t>Solar Battery</t>
  </si>
  <si>
    <t>Bariloop Antenna</t>
  </si>
  <si>
    <t>20AH Change Controller</t>
  </si>
  <si>
    <t>16mm x 0.80m Eye Bolt - (Anchorage)</t>
  </si>
  <si>
    <t>190mm x 12mm Thick Plate (3" to 2.5")</t>
  </si>
  <si>
    <t>12mm A325 Bolt with N&amp;W</t>
  </si>
  <si>
    <t>12mm x 6.0m Square Bar (Ladder)</t>
  </si>
  <si>
    <t>Welding Rod</t>
  </si>
  <si>
    <t>6mm - 7 Strands x 2.10mm Guy Wire</t>
  </si>
  <si>
    <t>12mm Shackle Bolt</t>
  </si>
  <si>
    <t>3 Bolt Clamp HD (2-sets) on 8mm Guy Wire</t>
  </si>
  <si>
    <t>12mm Tumbuckle</t>
  </si>
  <si>
    <t>3-sets Clamp with Rope Thimble</t>
  </si>
  <si>
    <t>2 Bolt Clamp with Thimble</t>
  </si>
  <si>
    <t>Adjustable 3-Way Down Guy Ring Assembly</t>
  </si>
  <si>
    <t>Early Streamer Air Terminals, 100 mtrs</t>
  </si>
  <si>
    <t>5/8" Ground Rod x 3mtrs Copperweld</t>
  </si>
  <si>
    <t>Lightning Rod Copper Connector</t>
  </si>
  <si>
    <t>Ground Rod Connector</t>
  </si>
  <si>
    <t>Copper Wire Soft Drawn, 30mm2</t>
  </si>
  <si>
    <t>20mm PVC Pipe</t>
  </si>
  <si>
    <t>Royal Cord Wire, 3.5mm2, 2-Strand</t>
  </si>
  <si>
    <t>Nema 3R Enclosure with 30AT CB</t>
  </si>
  <si>
    <t>Hangers, Clamps &amp; Support</t>
  </si>
  <si>
    <t>Metal Primer</t>
  </si>
  <si>
    <t>gal</t>
  </si>
  <si>
    <t>Paint (Green)</t>
  </si>
  <si>
    <t>Paint (Black)</t>
  </si>
  <si>
    <t>Paint Thinner</t>
  </si>
  <si>
    <t>qtrs</t>
  </si>
  <si>
    <t>Paint Brush 3"</t>
  </si>
  <si>
    <t>Paint Brush 5"</t>
  </si>
  <si>
    <t>Solar Panel 100W</t>
  </si>
  <si>
    <t>RG58 Coaxial Cable</t>
  </si>
  <si>
    <t>RG8 Coaxial Cable</t>
  </si>
  <si>
    <t>RG6 Cable</t>
  </si>
  <si>
    <t>Connectors</t>
  </si>
  <si>
    <t>Repair and Maintenance of Fixed Communication</t>
  </si>
  <si>
    <t>Lashing Wire Clamp</t>
  </si>
  <si>
    <t>Grounding Wire # 14</t>
  </si>
  <si>
    <t>Grounding Rod (½ x 3")</t>
  </si>
  <si>
    <t>Discharge Element</t>
  </si>
  <si>
    <t>Terminal Lugs</t>
  </si>
  <si>
    <t>TW Green Wire 30mm2</t>
  </si>
  <si>
    <t>Exothermic Welding Connection</t>
  </si>
  <si>
    <t>Dyna Bolt 5/8</t>
  </si>
  <si>
    <t>Speaker Wire</t>
  </si>
  <si>
    <t>Microphone Cord</t>
  </si>
  <si>
    <t>XLR Male/ Female Socket</t>
  </si>
  <si>
    <t>XLR Male/ Female</t>
  </si>
  <si>
    <t>3.5mm to PL55 (20mtrs)</t>
  </si>
  <si>
    <t>Internet Subscription Expenses</t>
  </si>
  <si>
    <t>Internet Protocol Virtual Private Network (IPVPN) Subscription MITHI</t>
  </si>
  <si>
    <t>IPVPN Subscription</t>
  </si>
  <si>
    <t>Payment of PA Internet Bills (PANET)</t>
  </si>
  <si>
    <t>Payment of HPA Wi-Fi Network</t>
  </si>
  <si>
    <t>Payment of SaaS/PaaS Subscription (Roll-base)</t>
  </si>
  <si>
    <t xml:space="preserve">Payment PA Web Hosting </t>
  </si>
  <si>
    <t>VPN Subscription MITHI</t>
  </si>
  <si>
    <t>VPN Subscription</t>
  </si>
  <si>
    <t>Cable, Satellite, Telegraph and Radio Expenses</t>
  </si>
  <si>
    <t>VSAT Subscription</t>
  </si>
  <si>
    <t xml:space="preserve">Payment of VSAT Subscription </t>
  </si>
  <si>
    <t>Telephone Landline Bills</t>
  </si>
  <si>
    <t>Payment of Telephone Landline Bills</t>
  </si>
  <si>
    <t>Enhancement of Night Fighting System (NFS)</t>
  </si>
  <si>
    <t>Image Intensifier Tube</t>
  </si>
  <si>
    <t>Electronic Housing</t>
  </si>
  <si>
    <t>Eyecup</t>
  </si>
  <si>
    <t>Demist Shield</t>
  </si>
  <si>
    <t>Sacrificial window</t>
  </si>
  <si>
    <t>Neck Cord</t>
  </si>
  <si>
    <t>Carrying Case</t>
  </si>
  <si>
    <t>Carrying Case Strap</t>
  </si>
  <si>
    <t>Weapon Mount</t>
  </si>
  <si>
    <t>Head/Helmet Mount Adaptor</t>
  </si>
  <si>
    <t>Headmount Assembly</t>
  </si>
  <si>
    <t>Eyepiece Cover</t>
  </si>
  <si>
    <t>Eyecup Retainer</t>
  </si>
  <si>
    <t>Battery Housing Cap with Retainer</t>
  </si>
  <si>
    <t>Power Switch Knob</t>
  </si>
  <si>
    <t>Variable Gain Knob</t>
  </si>
  <si>
    <t>Eyepiece Lens Assy</t>
  </si>
  <si>
    <t>Objective Lens Assy</t>
  </si>
  <si>
    <t>Monocular Housing</t>
  </si>
  <si>
    <t>O-ring Eyepiece Lens Assy</t>
  </si>
  <si>
    <t>O-ring Main Housing</t>
  </si>
  <si>
    <t>O-ring Objective Lens Assy</t>
  </si>
  <si>
    <t>O-ring Batt Housing Cap</t>
  </si>
  <si>
    <t>O-ring Purge Screw</t>
  </si>
  <si>
    <t>Objective Lens Cap</t>
  </si>
  <si>
    <t>R&amp;M of Communications Equipment</t>
  </si>
  <si>
    <t>UHF Base Radio</t>
  </si>
  <si>
    <t>Terminal Head</t>
  </si>
  <si>
    <t>Ion Converter Module</t>
  </si>
  <si>
    <t>Brace Bracket 1/2 dia. S-40</t>
  </si>
  <si>
    <t>(Office Productivity) Renewal of Enterprise Anti-virus MITHI</t>
  </si>
  <si>
    <t>NETBn</t>
  </si>
  <si>
    <t>Renewal of Enterprise Anti-virus</t>
  </si>
  <si>
    <t>CAPITAL OUTLAY CY 2023</t>
  </si>
  <si>
    <t>Sustainment of Newly completed facilities under TIKAS Project - Cyber Bn &amp; NETBn, ASR, PA</t>
  </si>
  <si>
    <t>Cyber Bn/ NETBn</t>
  </si>
  <si>
    <t>Public Address System</t>
  </si>
  <si>
    <t>Television set 70"</t>
  </si>
  <si>
    <t>Television set 55"</t>
  </si>
  <si>
    <t>Television set 40"</t>
  </si>
  <si>
    <t>Desktop Computer i5</t>
  </si>
  <si>
    <t>Network Server</t>
  </si>
  <si>
    <t>Sustainment of Newly completed facilities under TIKAS Project - PAICoE, AIR, PA</t>
  </si>
  <si>
    <t>AIR</t>
  </si>
  <si>
    <t xml:space="preserve"> Smart LED TV Samsung  LED TV 40”</t>
  </si>
  <si>
    <t>Sennheizer D1 Wireless Microphone (Black)</t>
  </si>
  <si>
    <t>School Registration System (3pcs. ViewSonic 55” 4K UHD Interactive All-In-One</t>
  </si>
  <si>
    <t>unit</t>
  </si>
  <si>
    <t xml:space="preserve">Projector Screen Large 250" 16:9 Wall Mounted Canvas HD </t>
  </si>
  <si>
    <t>HP N270 27” Monitor</t>
  </si>
  <si>
    <t>LG Super UHD 4K HDR Smart LED TV 86”</t>
  </si>
  <si>
    <t>Smart LED TV Samsung UA65F8000 65"</t>
  </si>
  <si>
    <t>Samsung LED TV 40"</t>
  </si>
  <si>
    <t>Asus Vivo Book K571 Intel Core i7, 16GB RAM</t>
  </si>
  <si>
    <t>Projector Screen with stand 135”</t>
  </si>
  <si>
    <t>Epson L1455 A3 Wi-Fi Duplex All-In-One Tank Printer</t>
  </si>
  <si>
    <t>Lexmark MX622adhe Multifunction Monochrome Printer, 7", Grey (36S0920)</t>
  </si>
  <si>
    <t>Bosch Public System (6-speakers [30-watt] wall mounted)</t>
  </si>
  <si>
    <t>Sound System with speakers &amp; Wireless Discussion System</t>
  </si>
  <si>
    <t>Sony Shake X10 Components</t>
  </si>
  <si>
    <t>Yamaha STAGEPAS 600BT 680W Bluetooth PA System with Stands (2-speakers)</t>
  </si>
  <si>
    <t>Motorola DM4600e Base Station Digital (vhf-uhf radio)</t>
  </si>
  <si>
    <t>Motorola Base Radio Station (vhf-uhf) w/ antenna</t>
  </si>
  <si>
    <t>Sustainment of Newly completed facilities under TIKAS Project - 10ID, PA</t>
  </si>
  <si>
    <t xml:space="preserve">Projector </t>
  </si>
  <si>
    <t>Sound System</t>
  </si>
  <si>
    <t>Sustainment of Newly completed facilities under TIKAS Project - 5ID, PA</t>
  </si>
  <si>
    <t>Television set</t>
  </si>
  <si>
    <t xml:space="preserve">CCTV Camera </t>
  </si>
  <si>
    <t>Speaker w/Amplifier/Mixer</t>
  </si>
  <si>
    <t xml:space="preserve">Television set </t>
  </si>
  <si>
    <t>CAPITAL OUTLAY (MITHI) CY 2023</t>
  </si>
  <si>
    <t xml:space="preserve">Office Productivity </t>
  </si>
  <si>
    <t xml:space="preserve">Desktop Computer </t>
  </si>
  <si>
    <t>Multi-function Printer</t>
  </si>
  <si>
    <t>PA Information System Development</t>
  </si>
  <si>
    <t>Enhancement of Reservist Personnel Management Information System</t>
  </si>
  <si>
    <t>Server</t>
  </si>
  <si>
    <t>Developers Workstation</t>
  </si>
  <si>
    <t>Laptop Computer i7</t>
  </si>
  <si>
    <t>Development of PA Program Objective Memorandum (POM) Management Information System (MIS)</t>
  </si>
  <si>
    <t xml:space="preserve">Server </t>
  </si>
  <si>
    <t>Laptop Computer i5</t>
  </si>
  <si>
    <t>Enhancement of Army Training Management Information System</t>
  </si>
  <si>
    <t>UPS 6000 Watts</t>
  </si>
  <si>
    <t>PA Cybersecurity Enhancement Project</t>
  </si>
  <si>
    <t>Cyber Bn</t>
  </si>
  <si>
    <t>Cybersecurity SIEM</t>
  </si>
  <si>
    <t>Security Information and Event Management</t>
  </si>
  <si>
    <t xml:space="preserve">CSIRT Forensic Equipment </t>
  </si>
  <si>
    <t xml:space="preserve">Forensic Equipment </t>
  </si>
  <si>
    <t xml:space="preserve">R&amp;F Cyber Range Training </t>
  </si>
  <si>
    <t>Intrusion Detection System (IDS)/ Intrusion Prevention System (IPS) Equipment</t>
  </si>
  <si>
    <t xml:space="preserve">Network Security </t>
  </si>
  <si>
    <t xml:space="preserve">Packet Sniffing Tools </t>
  </si>
  <si>
    <t>Data Leak Prevention Tools</t>
  </si>
  <si>
    <t>Grand Total</t>
  </si>
  <si>
    <t>ROLAN M GUSINALEM</t>
  </si>
  <si>
    <t>MAJ       (SC)      PA</t>
  </si>
  <si>
    <t xml:space="preserve">Colonel     GSC   (SC)     PA </t>
  </si>
  <si>
    <t>Chief PBB, OG6, PA</t>
  </si>
  <si>
    <t>AC of S for C4S, G6</t>
  </si>
  <si>
    <t>PAWAF</t>
  </si>
  <si>
    <t>None</t>
  </si>
  <si>
    <t>Mandatory</t>
  </si>
  <si>
    <t>Capital Outlay</t>
  </si>
  <si>
    <t>MITHI</t>
  </si>
  <si>
    <t>Sub-Total</t>
  </si>
  <si>
    <t>SPF</t>
  </si>
  <si>
    <t>Grand-Total</t>
  </si>
  <si>
    <t>Fort Bonifacio, Metro Manila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</si>
  <si>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</si>
  <si>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</si>
  <si>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</si>
  <si>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</si>
  <si>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</si>
  <si>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</si>
  <si>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</si>
  <si>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</si>
  <si>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</si>
  <si>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</si>
  <si>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</si>
  <si>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</si>
  <si>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</si>
  <si>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</si>
  <si>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</si>
  <si>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</si>
  <si>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</si>
  <si>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</si>
  <si>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</si>
  <si>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</si>
  <si>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</si>
  <si>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</si>
  <si>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Date:  15 December 2023</t>
  </si>
  <si>
    <t>Annual Procurement Plan (APP) CY 2024</t>
  </si>
  <si>
    <t>MOOE CY 2024</t>
  </si>
  <si>
    <t>ICT Training Program</t>
  </si>
  <si>
    <t>GAA CY 2024</t>
  </si>
  <si>
    <t>Procurement will be on 1st to 4th Qtr 2024</t>
  </si>
  <si>
    <t>5-02-13-050-03</t>
  </si>
  <si>
    <t xml:space="preserve">Repair and Maintenance ICT Equipment </t>
  </si>
  <si>
    <t>Negotiated 53.5</t>
  </si>
  <si>
    <t>CAPITAL OUTLAY CY 2024</t>
  </si>
  <si>
    <t>Information and Communication Technology Equipment</t>
  </si>
  <si>
    <t>5-06-04-050-15</t>
  </si>
  <si>
    <t>ICT Software</t>
  </si>
  <si>
    <t>5-06-04-030-99</t>
  </si>
  <si>
    <t>Other Structures</t>
  </si>
  <si>
    <t>5-06-04-050-99</t>
  </si>
  <si>
    <t xml:space="preserve">Other Machinery and Equipment </t>
  </si>
  <si>
    <t>5-06-04-050-10</t>
  </si>
  <si>
    <t>Military, Police and Security Equipment</t>
  </si>
  <si>
    <t xml:space="preserve">ANTONIO  C  ROTA JR </t>
  </si>
  <si>
    <t>ROY        M        GALIDO</t>
  </si>
  <si>
    <t>Brigadier  General  AFP</t>
  </si>
  <si>
    <t>Lieutenant General     PA</t>
  </si>
  <si>
    <t>Project Procurement Management Plan (PPMP) CY 2024</t>
  </si>
  <si>
    <t>Date: 15 December 2023</t>
  </si>
  <si>
    <t>PA-RTA Cybersecurity SMEE (In Country)</t>
  </si>
  <si>
    <t>Seminar Venue &amp; Accomodation</t>
  </si>
  <si>
    <t>Billeting (4 days) (Less: Participants from the Area)</t>
  </si>
  <si>
    <t xml:space="preserve">Meal Package (day 1) </t>
  </si>
  <si>
    <t xml:space="preserve">     Breakfast</t>
  </si>
  <si>
    <t xml:space="preserve">     Snacks AM</t>
  </si>
  <si>
    <t xml:space="preserve">     Lunch</t>
  </si>
  <si>
    <t xml:space="preserve">     Snacks PM</t>
  </si>
  <si>
    <t xml:space="preserve">     Dinner</t>
  </si>
  <si>
    <t>Meal Package (day 2)</t>
  </si>
  <si>
    <t xml:space="preserve">     Snacks</t>
  </si>
  <si>
    <t>Meal Package (day 3)</t>
  </si>
  <si>
    <t>Meal Package (day 4)</t>
  </si>
  <si>
    <t>Meal Package (day 5)</t>
  </si>
  <si>
    <t xml:space="preserve">     Cocktails</t>
  </si>
  <si>
    <t>Honoraria of Guest Lecturers</t>
  </si>
  <si>
    <t>Token/Memento (GOHAS) - CLUSTER 3</t>
  </si>
  <si>
    <t>Token for Speakers/Lecturers</t>
  </si>
  <si>
    <t>Supplies and Materials</t>
  </si>
  <si>
    <t>Variable Cost</t>
  </si>
  <si>
    <t>Brown Envelope</t>
  </si>
  <si>
    <t xml:space="preserve">Fixed Cost </t>
  </si>
  <si>
    <t xml:space="preserve">Ink </t>
  </si>
  <si>
    <t>pack</t>
  </si>
  <si>
    <t>Specialty Paper</t>
  </si>
  <si>
    <t>Additional Admin Requirements (15% of the activity cost)</t>
  </si>
  <si>
    <t>PA-SA C4S SMEE (In Country)</t>
  </si>
  <si>
    <t>PA-USARPAC Signal (C4S) Operations SMEE 24-1 (In Country)</t>
  </si>
  <si>
    <t>PA-USARPAC Signal (C4S) Operations SMEE 24-2 (In Country)</t>
  </si>
  <si>
    <t>PA-USARPAC Cyber/EW Defense SMEE (In Country)</t>
  </si>
  <si>
    <t>Token/Memento - CLUSTER 3</t>
  </si>
  <si>
    <t>ICT Requirements (For Network Setup)</t>
  </si>
  <si>
    <t>PA-USARPAC Cyber/EW Integration SMEE (In Country)</t>
  </si>
  <si>
    <t xml:space="preserve">PA-USARPAC Planning Conference </t>
  </si>
  <si>
    <t>Billeting (Less: Participants from the Area)</t>
  </si>
  <si>
    <t>PA-Signal Family Visitation Conference Workshop 2024</t>
  </si>
  <si>
    <t>Per Diem(10 pers x 11 PAMUs)</t>
  </si>
  <si>
    <t xml:space="preserve">    1ID (3days)</t>
  </si>
  <si>
    <t xml:space="preserve">    2ID (3days)</t>
  </si>
  <si>
    <t xml:space="preserve">    3ID (3days)</t>
  </si>
  <si>
    <t xml:space="preserve">    4ID (3days)</t>
  </si>
  <si>
    <t xml:space="preserve">    5ID (4days)</t>
  </si>
  <si>
    <t xml:space="preserve">    6ID (3days)</t>
  </si>
  <si>
    <t xml:space="preserve">    7ID (4days)</t>
  </si>
  <si>
    <t xml:space="preserve">    8ID (3days)</t>
  </si>
  <si>
    <t xml:space="preserve">    9ID (3days)</t>
  </si>
  <si>
    <t xml:space="preserve">   10ID (3days)</t>
  </si>
  <si>
    <t xml:space="preserve">   11ID (3days)</t>
  </si>
  <si>
    <t>1ID (Pagadian)</t>
  </si>
  <si>
    <t xml:space="preserve">     Breakfast (Buffet)</t>
  </si>
  <si>
    <t xml:space="preserve">     AM Snacks</t>
  </si>
  <si>
    <t xml:space="preserve">     Lunch (Buffet)</t>
  </si>
  <si>
    <t xml:space="preserve">     PM Snacks</t>
  </si>
  <si>
    <t>rims</t>
  </si>
  <si>
    <t>Envelope</t>
  </si>
  <si>
    <t>Printer Ink (EPSON L3110)</t>
  </si>
  <si>
    <t>2ID (Tanay)</t>
  </si>
  <si>
    <t>3ID (Roxas)</t>
  </si>
  <si>
    <t>4ID (Cagayan de Oro)</t>
  </si>
  <si>
    <t>5ID (Cauayan)</t>
  </si>
  <si>
    <t>6ID (Cotabato)</t>
  </si>
  <si>
    <t>7ID (Fort Magsaysay)</t>
  </si>
  <si>
    <t>8ID (Tacloban)</t>
  </si>
  <si>
    <t>9ID (Naga)</t>
  </si>
  <si>
    <t>10ID (Davao)</t>
  </si>
  <si>
    <t>11ID (Jolo)</t>
  </si>
  <si>
    <t>Meals of Participants (19-20 November 2024)</t>
  </si>
  <si>
    <t>Office Supplies</t>
  </si>
  <si>
    <t>Printer (EPSON L3110) 3-IN-1</t>
  </si>
  <si>
    <t>Backdraft (6'x10')</t>
  </si>
  <si>
    <t>Spider (6'x3')</t>
  </si>
  <si>
    <t>Fixed Cost</t>
  </si>
  <si>
    <t xml:space="preserve">Printer Ink </t>
  </si>
  <si>
    <t>Bond Paper 70GSM A4</t>
  </si>
  <si>
    <t>rms</t>
  </si>
  <si>
    <t>Masking Tape 1/4</t>
  </si>
  <si>
    <t xml:space="preserve">Heavy Duty Stapler </t>
  </si>
  <si>
    <t>Staple Wire Standard</t>
  </si>
  <si>
    <t>boxes</t>
  </si>
  <si>
    <t xml:space="preserve">Extension Wire 15meters </t>
  </si>
  <si>
    <t>Other Expenses</t>
  </si>
  <si>
    <t>Incidental Expense</t>
  </si>
  <si>
    <t>Cybersecurity Awareness Month</t>
  </si>
  <si>
    <t xml:space="preserve">Function Halls/Venue </t>
  </si>
  <si>
    <t>Meal Package</t>
  </si>
  <si>
    <t>Cybersecurity Magazine</t>
  </si>
  <si>
    <t xml:space="preserve">Universal Power Supply Unit </t>
  </si>
  <si>
    <t>Office Productivity Software</t>
  </si>
  <si>
    <t>Anti-Virus</t>
  </si>
  <si>
    <t>Giveaways and Token</t>
  </si>
  <si>
    <t>Token/Memento (CLUSTER 3)</t>
  </si>
  <si>
    <t>CSIRT Symposium/Convention/Workshop</t>
  </si>
  <si>
    <t xml:space="preserve">   Snacks AM</t>
  </si>
  <si>
    <t xml:space="preserve">   Lunch</t>
  </si>
  <si>
    <t xml:space="preserve">   Snacks PM</t>
  </si>
  <si>
    <t xml:space="preserve">Meal Package (day 2) </t>
  </si>
  <si>
    <t xml:space="preserve">  Snacks AM</t>
  </si>
  <si>
    <t xml:space="preserve">  Lunch</t>
  </si>
  <si>
    <t xml:space="preserve">  Snacks PM</t>
  </si>
  <si>
    <t xml:space="preserve">Meal Package (day 3) </t>
  </si>
  <si>
    <t xml:space="preserve">Meal Package (day 4) </t>
  </si>
  <si>
    <t xml:space="preserve">Meal Package (day 5) </t>
  </si>
  <si>
    <t xml:space="preserve">  Cocktails</t>
  </si>
  <si>
    <t xml:space="preserve">Plaque </t>
  </si>
  <si>
    <t>Token/Memento for GOHAS (CLUSTER 3)</t>
  </si>
  <si>
    <t>Token/Memento for Lecturers (CLUSTER 3)</t>
  </si>
  <si>
    <t>Dual-Bay Hard Drive Docking Station</t>
  </si>
  <si>
    <t xml:space="preserve">VMWare Workstation 15 PRO </t>
  </si>
  <si>
    <t>C4S Support for PH-US Balikatan Exercise</t>
  </si>
  <si>
    <t>Consolidation at Fort Magsaysay</t>
  </si>
  <si>
    <t xml:space="preserve">  Breakfast</t>
  </si>
  <si>
    <t xml:space="preserve">  AM Snacks</t>
  </si>
  <si>
    <t xml:space="preserve">  PM Snacks</t>
  </si>
  <si>
    <t xml:space="preserve">  Dinner</t>
  </si>
  <si>
    <t>C4S Support to ECG</t>
  </si>
  <si>
    <t>Meals and Snacks:</t>
  </si>
  <si>
    <t>C4S Requirements:</t>
  </si>
  <si>
    <t>UHF Female PL259 Straight Connector</t>
  </si>
  <si>
    <t xml:space="preserve">BNC Male – TNC Female Connector </t>
  </si>
  <si>
    <t>BNC Connector</t>
  </si>
  <si>
    <t>SO 239 Connectors</t>
  </si>
  <si>
    <t>TNC plug with boot</t>
  </si>
  <si>
    <t>Transmission cable</t>
  </si>
  <si>
    <t>Hose Clamp</t>
  </si>
  <si>
    <t>PL259 Connectors</t>
  </si>
  <si>
    <t>Center Radial Stainless Pipe (1 ½” x 1.2)</t>
  </si>
  <si>
    <t>Bracket Stainless Pipe (1 ¼” in x 1.5)</t>
  </si>
  <si>
    <t>Stainless Flat Bar (1.5 in x 3mm)</t>
  </si>
  <si>
    <t>Stainless Angle bar (1.5” x 1.5” x 3mm)</t>
  </si>
  <si>
    <t>Aluminum Tube 5/8 x 21 ft (inside element)</t>
  </si>
  <si>
    <t>Aluminum Tube 3/4 x 16 ft (outside element)</t>
  </si>
  <si>
    <t>Welding rod</t>
  </si>
  <si>
    <t>Battery Paper insulator (3”)</t>
  </si>
  <si>
    <t>Spray paint 200g</t>
  </si>
  <si>
    <t>Thermal Adhesive Tape (20mm)</t>
  </si>
  <si>
    <t>Step drill  (3pcs 4-12mm, 4-20mm, 4-32mm)</t>
  </si>
  <si>
    <t>Velcro (1”)</t>
  </si>
  <si>
    <t>Paint olive drab</t>
  </si>
  <si>
    <t>Epoxy (marine)</t>
  </si>
  <si>
    <t>Round File (6”)</t>
  </si>
  <si>
    <t>Flat File (150mm)</t>
  </si>
  <si>
    <t>Flat Bar (Aluminum ½ x 1mm)</t>
  </si>
  <si>
    <t>PVC electrical pipe (0.5”)</t>
  </si>
  <si>
    <t>Cut-off cutting disk</t>
  </si>
  <si>
    <t>Jigsaw blade (Aluminum Cutting)</t>
  </si>
  <si>
    <t>Angle Bar (Aluminum ½” x ½” x 1mm)</t>
  </si>
  <si>
    <t>Grinding stone</t>
  </si>
  <si>
    <t>Battery Wrap (170mm)</t>
  </si>
  <si>
    <t>Nickel Strip/Tabbing Wires (0.12 x 6mm)</t>
  </si>
  <si>
    <t>Cutting Disk</t>
  </si>
  <si>
    <t>Drill bit (6.4mm)</t>
  </si>
  <si>
    <t>Drill bit (4.8mm)</t>
  </si>
  <si>
    <t>Drill bit (3.2mm)</t>
  </si>
  <si>
    <t>Soldering lead (0.8mm)</t>
  </si>
  <si>
    <t>Sand paper</t>
  </si>
  <si>
    <t>Blind rivets ¼ x ½”</t>
  </si>
  <si>
    <t xml:space="preserve">Blind rivets 1/8 x ½” </t>
  </si>
  <si>
    <t>U-bolt</t>
  </si>
  <si>
    <t>VSAT one (1) Month subscription Unlimited (15mbps up/50mbps down) for the month of April 2023</t>
  </si>
  <si>
    <t>Wireless Router</t>
  </si>
  <si>
    <t>RG45 Connector</t>
  </si>
  <si>
    <t>UTP Cable</t>
  </si>
  <si>
    <t>C4S Support to CIEFC</t>
  </si>
  <si>
    <t>C4S Support to Wallace</t>
  </si>
  <si>
    <t>C4S Support to A2AD Team NETC</t>
  </si>
  <si>
    <t>C4S Support to CERAB</t>
  </si>
  <si>
    <t>Back to Unit</t>
  </si>
  <si>
    <t>C4S Support for AFP Joint Exercise (AJEX)</t>
  </si>
  <si>
    <t>Admin Requirements:</t>
  </si>
  <si>
    <t>UHF Female PL 259 Traight Connector</t>
  </si>
  <si>
    <t>BNC Male - TNC Female Connector</t>
  </si>
  <si>
    <t>Remote Ethernet Device (RED)</t>
  </si>
  <si>
    <t>RJ45 Connector</t>
  </si>
  <si>
    <t>10 meters HDMI Cable</t>
  </si>
  <si>
    <t>Automatic Voltage Regulator</t>
  </si>
  <si>
    <t>VSAT one (1) Month Unlimited Subscription (15mbps up/50mbps down)</t>
  </si>
  <si>
    <t>C-purlins (1.2mm x 2"x3" x 20ft)</t>
  </si>
  <si>
    <t>GI-pipe (Sched # 20 x 20ft)</t>
  </si>
  <si>
    <t>kl</t>
  </si>
  <si>
    <t>Cement</t>
  </si>
  <si>
    <t>sack</t>
  </si>
  <si>
    <t>Drill Bit</t>
  </si>
  <si>
    <t>Round Bar (8mm)</t>
  </si>
  <si>
    <t>Round Bar (10mm)</t>
  </si>
  <si>
    <t>Gravel</t>
  </si>
  <si>
    <t>Sand</t>
  </si>
  <si>
    <t>Tum and Buckle</t>
  </si>
  <si>
    <t>Wire Roof Tube</t>
  </si>
  <si>
    <t>Guying Wire</t>
  </si>
  <si>
    <t>Meals</t>
  </si>
  <si>
    <t xml:space="preserve">  Breakfast (15 Days)</t>
  </si>
  <si>
    <t xml:space="preserve">  AM Snacks (15 Days)</t>
  </si>
  <si>
    <t xml:space="preserve">  Lunch (15 Days)</t>
  </si>
  <si>
    <t xml:space="preserve">  PM Snacks (15 Days)</t>
  </si>
  <si>
    <t xml:space="preserve">  Dinner (15 Days)</t>
  </si>
  <si>
    <t>C4S Support during "Salaknib" 2024</t>
  </si>
  <si>
    <t xml:space="preserve">  Meals </t>
  </si>
  <si>
    <t xml:space="preserve">  Snacks </t>
  </si>
  <si>
    <t>C4S Support to OG6 Secretariat</t>
  </si>
  <si>
    <t>VSAT one (1) Month subscription Unlimited (15mbps up/50mbps down) for the month of April 2024</t>
  </si>
  <si>
    <t>C4S Support to MCC1</t>
  </si>
  <si>
    <t>PA-PAF Interoperability Exercise 2024</t>
  </si>
  <si>
    <t>Consolidation in the Training Area:</t>
  </si>
  <si>
    <t xml:space="preserve">C4ISTAR Integration and Training </t>
  </si>
  <si>
    <t>Room Charges (12 Days)</t>
  </si>
  <si>
    <t>rooms</t>
  </si>
  <si>
    <t>Meal Package (day 2-11)</t>
  </si>
  <si>
    <t>Meal Package (day 12)</t>
  </si>
  <si>
    <t>Battery (double 'A')</t>
  </si>
  <si>
    <t>Heavy Duty Stapler</t>
  </si>
  <si>
    <t>Support for C4S Research and Development Activity</t>
  </si>
  <si>
    <t>Battery Capacity Tester</t>
  </si>
  <si>
    <t>Cordless Drill</t>
  </si>
  <si>
    <t>Welding Cable Wire</t>
  </si>
  <si>
    <t>Welding Holder</t>
  </si>
  <si>
    <t>Welding Apron</t>
  </si>
  <si>
    <t>Welding Gloves</t>
  </si>
  <si>
    <t>Soldering Lead</t>
  </si>
  <si>
    <t>spool</t>
  </si>
  <si>
    <t>Safety Goggles</t>
  </si>
  <si>
    <t>Industrial Heavy Duty Gloves</t>
  </si>
  <si>
    <t>Shrinkable Tube 8mm</t>
  </si>
  <si>
    <t>Shrinkable Tube 6mm</t>
  </si>
  <si>
    <t>Shrinkable Tube 4mm</t>
  </si>
  <si>
    <t>Shrinkable Tube 3mm</t>
  </si>
  <si>
    <t>Soldering Iron</t>
  </si>
  <si>
    <t>Electrical Tape</t>
  </si>
  <si>
    <t>Digital Multi Tester</t>
  </si>
  <si>
    <t>Analog Multi Tester</t>
  </si>
  <si>
    <t>Precession  Tools</t>
  </si>
  <si>
    <t>Screw Drivers</t>
  </si>
  <si>
    <t>Side Cutter</t>
  </si>
  <si>
    <t>Plier</t>
  </si>
  <si>
    <t>Long Nose</t>
  </si>
  <si>
    <t>C Clamp 4”</t>
  </si>
  <si>
    <t>C Clamp 6”</t>
  </si>
  <si>
    <t>Metal Hole Saw</t>
  </si>
  <si>
    <t>Flash Forge Nozzle MK10</t>
  </si>
  <si>
    <t>Flash Forge bed plate</t>
  </si>
  <si>
    <t>Ender Nozzle</t>
  </si>
  <si>
    <t>Ender bed plate</t>
  </si>
  <si>
    <t>HX-3S-01 3S-01 3S 10A Li-ion 18650 Battery Balanced Management System (BMS)</t>
  </si>
  <si>
    <t>HX-3S-01 3S-01 3S 100A Li-ion 18650 Battery Balanced Management System (BMS)</t>
  </si>
  <si>
    <t>HX-4S-01 4S-01 4S 40A Li-ion 18650 Battery Balanced Management System (BMS)</t>
  </si>
  <si>
    <t>Li-ion Batt Nickel Sheet Plate (5mm)</t>
  </si>
  <si>
    <t>Battery Insulation Gasket Paper</t>
  </si>
  <si>
    <t>Li-ion Shrinkable Tube (110mm)</t>
  </si>
  <si>
    <t>Thermal Tape</t>
  </si>
  <si>
    <t>Motor BMG Extruder</t>
  </si>
  <si>
    <t>Heated Bed Build Plate Ender 3 Pro</t>
  </si>
  <si>
    <t>Rubber cover</t>
  </si>
  <si>
    <t>Ender 3 plate</t>
  </si>
  <si>
    <t>Nozzle (0.5)</t>
  </si>
  <si>
    <t>Hosting of the Joint Multinational Readiness Center</t>
  </si>
  <si>
    <t>Meal Package (Day 1)</t>
  </si>
  <si>
    <t>Snacks</t>
  </si>
  <si>
    <t>Meal Package (Day 2-Day 29)</t>
  </si>
  <si>
    <t>Meal Package (Day 30)</t>
  </si>
  <si>
    <t>ICT Requirements (as needed with justification)</t>
  </si>
  <si>
    <t>Cellular Load (Card)</t>
  </si>
  <si>
    <t>VSAT one (1) Month subscription Unlimited (15mbps up/50mbps down) for the month of November 2024</t>
  </si>
  <si>
    <t xml:space="preserve">  Snacks</t>
  </si>
  <si>
    <t>Gigabit Network Tap Switch</t>
  </si>
  <si>
    <t>Upgrade of Data Center (MITHI)</t>
  </si>
  <si>
    <t>Project Management Training</t>
  </si>
  <si>
    <t>Systems Administration Training</t>
  </si>
  <si>
    <t>Development Operations Training</t>
  </si>
  <si>
    <t>Enhancement/ Development of PA Information System (MITHI)</t>
  </si>
  <si>
    <t>Information Systems Development Training</t>
  </si>
  <si>
    <t>Information Systems Analyst Training</t>
  </si>
  <si>
    <t>Quality Assurance Training</t>
  </si>
  <si>
    <t>HPA Network Enhancement and Fiber Connection (MITHI)</t>
  </si>
  <si>
    <t>Network Administration Training</t>
  </si>
  <si>
    <t>Devnet Training</t>
  </si>
  <si>
    <t>Establishment of Level 2 Data Centers of PAMUs (MITHI)</t>
  </si>
  <si>
    <t>Linux Server Administration</t>
  </si>
  <si>
    <t>Windows Server Administration</t>
  </si>
  <si>
    <t>Cisco Certified Network Associate</t>
  </si>
  <si>
    <t>Cyber Incident Response Training</t>
  </si>
  <si>
    <t>Development of PA Cyber Exercise Platform (MITHI)</t>
  </si>
  <si>
    <t>Cyber Exercise Training</t>
  </si>
  <si>
    <t>Computer Hacking Forensic Investigator (CHFI)</t>
  </si>
  <si>
    <t>Certified SOC Analyst</t>
  </si>
  <si>
    <t>PenTest +</t>
  </si>
  <si>
    <t>Certified in Risk and Info Systems Control (CRISC)</t>
  </si>
  <si>
    <t>Certified Ethical Hacker Pro (CEH)</t>
  </si>
  <si>
    <t>Certified Network Defender (CND)</t>
  </si>
  <si>
    <t>Certified Threat Intel Analyst (CTIA)</t>
  </si>
  <si>
    <t>Certified Cloud Security Engineer</t>
  </si>
  <si>
    <t>Certified Incident Handler (CIH)</t>
  </si>
  <si>
    <t>Certified Secure Computer User (CSCU)</t>
  </si>
  <si>
    <t>Cyber Operations Training (CyberOps)</t>
  </si>
  <si>
    <t>CompTIA Linux+</t>
  </si>
  <si>
    <t>CompTIA Network+</t>
  </si>
  <si>
    <t>CompTIA Security+</t>
  </si>
  <si>
    <t>ISO 27001 Lead Auditor</t>
  </si>
  <si>
    <t>CompTIA Cybersecurity Analyst (CySA)</t>
  </si>
  <si>
    <t>Advanced Security Practitioner (CASP)</t>
  </si>
  <si>
    <t>Certified in Cybersecurity</t>
  </si>
  <si>
    <t xml:space="preserve">Repair and Maintenance - Communication Equipment </t>
  </si>
  <si>
    <t>Repair and Maintenance of Tactical Radios (Harris)</t>
  </si>
  <si>
    <t>PAMUs</t>
  </si>
  <si>
    <t>Harris Manpack Batteries</t>
  </si>
  <si>
    <t>Harris HH Batteries</t>
  </si>
  <si>
    <t>Repair and Maintenance of Tactical Radios (P25 Accessories)</t>
  </si>
  <si>
    <t>P25 Batteries</t>
  </si>
  <si>
    <t>P25 Charger</t>
  </si>
  <si>
    <t>Repair and Maintenance of Tactical Radios (MANET)</t>
  </si>
  <si>
    <t>Antenna Bracket</t>
  </si>
  <si>
    <t>GPS Antenna Bracket</t>
  </si>
  <si>
    <t>Multiband Antenna</t>
  </si>
  <si>
    <t>Handset</t>
  </si>
  <si>
    <t>GPS Antenna</t>
  </si>
  <si>
    <t>Power Cable</t>
  </si>
  <si>
    <t>RT to Antenna RF Cable</t>
  </si>
  <si>
    <t xml:space="preserve">Battery MANET HH Radio </t>
  </si>
  <si>
    <t xml:space="preserve">Semi-Expendable -Communication Equipment </t>
  </si>
  <si>
    <t>Communication Equipment Support for Newly Activated Units</t>
  </si>
  <si>
    <t>Operationalization of 11ID - Communication</t>
  </si>
  <si>
    <t>2-10W UHF HH Radio</t>
  </si>
  <si>
    <t>UHF 100W Base Radio</t>
  </si>
  <si>
    <t>GPS</t>
  </si>
  <si>
    <t>UN Peacekeeping Operational Dev't Program - Communication</t>
  </si>
  <si>
    <t>Radio Set, VHF, 2-5W, HH</t>
  </si>
  <si>
    <t>Communication Enhancement of PA Units</t>
  </si>
  <si>
    <t xml:space="preserve">UHF Base Radio  </t>
  </si>
  <si>
    <t xml:space="preserve">UHF Handheld Radio  </t>
  </si>
  <si>
    <t>GPS (Vehicle Mounted)</t>
  </si>
  <si>
    <t>Enhancement of Satellite Communication</t>
  </si>
  <si>
    <t>Procurement of Starlink</t>
  </si>
  <si>
    <t xml:space="preserve">Commo System Refurbishment for Retraining </t>
  </si>
  <si>
    <t>UHF Handheld Radio</t>
  </si>
  <si>
    <t>UHF Base Radio (BRP)</t>
  </si>
  <si>
    <t>UHF Base Radio (CRP)</t>
  </si>
  <si>
    <t>UHF Hanheld Radio</t>
  </si>
  <si>
    <t xml:space="preserve">Semi-Expendable - ICT Equipment </t>
  </si>
  <si>
    <t>Audio-Visual System</t>
  </si>
  <si>
    <t xml:space="preserve">Digital Camera </t>
  </si>
  <si>
    <t>Television Screen/Monitor</t>
  </si>
  <si>
    <t xml:space="preserve">UN Peacekeeping Operational Dev't Program - Electronics </t>
  </si>
  <si>
    <t>Infra-Red Aiming Device</t>
  </si>
  <si>
    <t>Laser-Zeroing Device</t>
  </si>
  <si>
    <t>Operationalization of 11ID - ICT</t>
  </si>
  <si>
    <t xml:space="preserve">ICT Equipment </t>
  </si>
  <si>
    <t xml:space="preserve">Maintenance of Tactical Engagement Simulation System </t>
  </si>
  <si>
    <t>Armor Division</t>
  </si>
  <si>
    <t>Repair Parts</t>
  </si>
  <si>
    <t>Other Professional Services</t>
  </si>
  <si>
    <t>Maintenance of Tank Gunnery Simulator</t>
  </si>
  <si>
    <t>Procurement of Computers</t>
  </si>
  <si>
    <t>Office Productivity (MITHI)</t>
  </si>
  <si>
    <t xml:space="preserve">Semi-Expendable ICT Equipment </t>
  </si>
  <si>
    <t>Enhancement of Lightning Protection System</t>
  </si>
  <si>
    <t>30 Meters - OMNI LIGHTINING DOWN CONDUCTOR WIRE 30mm2 Insulated</t>
  </si>
  <si>
    <t>1 Unit – OMNI G-3N PERLITE Carbon Low Resistance Ground Module</t>
  </si>
  <si>
    <t>1 Unit - Concrete Inspection Pit with cover</t>
  </si>
  <si>
    <t>5 Meters Extension Mast complete with OMNI coupling and accessories</t>
  </si>
  <si>
    <t>PVC Pipe ¾ with clamps</t>
  </si>
  <si>
    <t>PA NETWORK Enhancement of PA Units</t>
  </si>
  <si>
    <t xml:space="preserve">Remote Ethernet Device </t>
  </si>
  <si>
    <t xml:space="preserve">Printer </t>
  </si>
  <si>
    <t xml:space="preserve">CCTV Enhancement </t>
  </si>
  <si>
    <t>Electronics System Refurbishment for Retraining</t>
  </si>
  <si>
    <t>12 Channel Trident mixer (BRP)</t>
  </si>
  <si>
    <t>12 Channel Trident mixer (CRP)</t>
  </si>
  <si>
    <t>Electrical Requirements:</t>
  </si>
  <si>
    <t>3 Gang Outlet</t>
  </si>
  <si>
    <t>Surface Plug</t>
  </si>
  <si>
    <t>Flat Cord</t>
  </si>
  <si>
    <t>THHN Wire 12</t>
  </si>
  <si>
    <t>PVC Tape</t>
  </si>
  <si>
    <t>Meals and Snacks for Preparation:</t>
  </si>
  <si>
    <t xml:space="preserve">  AM Snacks (Technology Day)</t>
  </si>
  <si>
    <t xml:space="preserve">  Lunch (Technology Day)</t>
  </si>
  <si>
    <t xml:space="preserve">  PM Snacks (Technology Day)</t>
  </si>
  <si>
    <t xml:space="preserve">  Dinner (Technology Day)</t>
  </si>
  <si>
    <t xml:space="preserve">  AM Snacks (C4ISTAR Exhibit)</t>
  </si>
  <si>
    <t xml:space="preserve">  Lunch (C4ISTAR Exhibit)</t>
  </si>
  <si>
    <t xml:space="preserve">  PM Snacks (C4ISTAR Exhibit)</t>
  </si>
  <si>
    <t xml:space="preserve">  Dinner (C4ISTAR Exhibit)</t>
  </si>
  <si>
    <t>Table Rental</t>
  </si>
  <si>
    <t>Meals and Snacks for the D-Day:</t>
  </si>
  <si>
    <t>Refreshments (Technology Day)</t>
  </si>
  <si>
    <t>Token for GOHAS</t>
  </si>
  <si>
    <t>Cybersecurity Handbook</t>
  </si>
  <si>
    <t>Tarpaulin</t>
  </si>
  <si>
    <t>Speciaty Paper for Certificates</t>
  </si>
  <si>
    <t>Certificate Holder</t>
  </si>
  <si>
    <t>Epson Ink</t>
  </si>
  <si>
    <t>Ribbon</t>
  </si>
  <si>
    <t>Scissors</t>
  </si>
  <si>
    <t>Ricarte Hall Rental</t>
  </si>
  <si>
    <t>Patio Rental</t>
  </si>
  <si>
    <t>Pavilion Rental</t>
  </si>
  <si>
    <t>Other C4S Requirements:</t>
  </si>
  <si>
    <t>ATEN High Speed HDMI Cable 20m</t>
  </si>
  <si>
    <t>ATEN High Speed HDMI Cable 15m</t>
  </si>
  <si>
    <t>ATEN High Speed HDMI Cable 5m</t>
  </si>
  <si>
    <t>Foxun 1x4 HDMI Splitter</t>
  </si>
  <si>
    <t>Foxun 1x8 HDMI Splitter</t>
  </si>
  <si>
    <t xml:space="preserve">Foxun 1080P 50 HDMI Extender over Singler Cat5e/6 </t>
  </si>
  <si>
    <t>Belden Cat5 UTP Cable</t>
  </si>
  <si>
    <t>70" QLED 4K Android TV with stand</t>
  </si>
  <si>
    <t>SDI Cable</t>
  </si>
  <si>
    <t>UGREEN Video Capture Card 4k HDMI to USB/Type-C</t>
  </si>
  <si>
    <t>Vention USB Sound Card USB to 3.5mm Audio Adapter</t>
  </si>
  <si>
    <t>TP-Link 16port Switch Hub</t>
  </si>
  <si>
    <t>Rubber Cable Ramp 1inch</t>
  </si>
  <si>
    <t>Flat wire Gauge 16</t>
  </si>
  <si>
    <t>Omni 4 Gang Heavy Duty Surface Type Outlet</t>
  </si>
  <si>
    <t>Omni Regular Plug</t>
  </si>
  <si>
    <t>Zoom Subscription upgrade to 1000 Participants (1 month)</t>
  </si>
  <si>
    <t>acct</t>
  </si>
  <si>
    <t>RJ 45 Ethernet Connector</t>
  </si>
  <si>
    <t>Energizer Battery AA (1 pair)</t>
  </si>
  <si>
    <t>STP Cable CAT6 1376 (Belden)</t>
  </si>
  <si>
    <t>Media Converter Giga</t>
  </si>
  <si>
    <t>RJ 45 (AMP)</t>
  </si>
  <si>
    <t xml:space="preserve">box </t>
  </si>
  <si>
    <t>Enhancement of PA Servers</t>
  </si>
  <si>
    <t>Virtualization Server</t>
  </si>
  <si>
    <t>24 Port Switch Manage</t>
  </si>
  <si>
    <t>Wifi Access Point Outdoor</t>
  </si>
  <si>
    <t>16 Port Switch Manage</t>
  </si>
  <si>
    <t xml:space="preserve">Printer 3 in 1 </t>
  </si>
  <si>
    <t>8 Port Switch Unmanage</t>
  </si>
  <si>
    <t>Media Converter Single Mode</t>
  </si>
  <si>
    <t>UPS 700VA 360W 230V</t>
  </si>
  <si>
    <t>EDFS Server</t>
  </si>
  <si>
    <t>UN Peacekeeping Operational Dev't Program - ICT</t>
  </si>
  <si>
    <t>Information System Refurbishment for Retraining</t>
  </si>
  <si>
    <t>ASR</t>
  </si>
  <si>
    <t>ICT Repair and Maintenance</t>
  </si>
  <si>
    <t xml:space="preserve">PA EMCS Collaboration Suite – SNS Zimbra Collaboration Suite - Standard Edition (per mailbox perpetual Premier support 10,000-24,999 mailboxes) ZCSSE2-T4-PSUP-G </t>
  </si>
  <si>
    <t xml:space="preserve">PA EMCS Collaboration Suite – Perpetual Standard Edition (per mailbox, perpetual 10,000-24,999 mailboxes) ZCSSE2-T4-PL-G </t>
  </si>
  <si>
    <t>Commissioning, Activation, and Implementation of PA EMCS</t>
  </si>
  <si>
    <t>Procurement of Operating System and Productivity Office Software</t>
  </si>
  <si>
    <t>Windows 11 Pro - Legalization Get Genuine (Perpetual)</t>
  </si>
  <si>
    <t>Enhancement/Development of PA Information System (MITHI)</t>
  </si>
  <si>
    <t>Development Tools and Application Software</t>
  </si>
  <si>
    <t>IT Help Desk Support System</t>
  </si>
  <si>
    <t>Network Monitoring Software</t>
  </si>
  <si>
    <t>Development of PA Wi-Fi Captive Portal (MITHI)</t>
  </si>
  <si>
    <t>10 GBPS ISP Direct Internet Subscription</t>
  </si>
  <si>
    <t>10 GBPS Failover ISP Subscription</t>
  </si>
  <si>
    <t>Fabrication of Solar Charger</t>
  </si>
  <si>
    <t>Mono crystalline solar cell</t>
  </si>
  <si>
    <t>BUCK converter circuit</t>
  </si>
  <si>
    <t>Casing with connector</t>
  </si>
  <si>
    <t>Digital Volt meter</t>
  </si>
  <si>
    <t>ea</t>
  </si>
  <si>
    <t>Input connector</t>
  </si>
  <si>
    <t>Output connector</t>
  </si>
  <si>
    <t>Foldable cell holder</t>
  </si>
  <si>
    <t>Pouput cell connector</t>
  </si>
  <si>
    <t>Veico</t>
  </si>
  <si>
    <t>Cigarrette lighter connector (Female)</t>
  </si>
  <si>
    <t>Cigarrette lighter connector (male)</t>
  </si>
  <si>
    <t xml:space="preserve">Fabrication of Harris Dipole Antenna </t>
  </si>
  <si>
    <t>Reel Aluminum</t>
  </si>
  <si>
    <t>RG 58 Cable (stranded)</t>
  </si>
  <si>
    <t>Combat Wire</t>
  </si>
  <si>
    <t>mts</t>
  </si>
  <si>
    <t>ABS Filament</t>
  </si>
  <si>
    <t>kg</t>
  </si>
  <si>
    <t>SO239 Connector</t>
  </si>
  <si>
    <t>PL-259 connector</t>
  </si>
  <si>
    <t>Bolt &amp; Nut (3.76mm x 27.30mm)</t>
  </si>
  <si>
    <t>Solid Wire (2.6mm)</t>
  </si>
  <si>
    <t>mtr</t>
  </si>
  <si>
    <t>Eye Connector (5mm)</t>
  </si>
  <si>
    <t>Para Cord</t>
  </si>
  <si>
    <t>Snapling Hawk</t>
  </si>
  <si>
    <t>Shrinkable tube with markings (3mm)</t>
  </si>
  <si>
    <t>C Clips</t>
  </si>
  <si>
    <t>S Clips</t>
  </si>
  <si>
    <t>Rivets</t>
  </si>
  <si>
    <t>Hand file</t>
  </si>
  <si>
    <t>Drill bit 1/8</t>
  </si>
  <si>
    <t>Cutting disc</t>
  </si>
  <si>
    <t>Soldering lead</t>
  </si>
  <si>
    <t>Spray Paint (Army Green)</t>
  </si>
  <si>
    <t>btl</t>
  </si>
  <si>
    <t>Sandpaper #600</t>
  </si>
  <si>
    <t>Masking tape</t>
  </si>
  <si>
    <t>MANDATORY CY 2024</t>
  </si>
  <si>
    <t xml:space="preserve">Internet Subscription Expenses </t>
  </si>
  <si>
    <t>Payment of IPVPN Subscription</t>
  </si>
  <si>
    <t>ASR (800Mbps)</t>
  </si>
  <si>
    <t>mos</t>
  </si>
  <si>
    <t>1ID (16Mbps via FTTX)</t>
  </si>
  <si>
    <t>21D (16Mbps via FTTX)</t>
  </si>
  <si>
    <t>31D (16Mbps via IP Radio)</t>
  </si>
  <si>
    <t>41D (16Mbps via FTTX)</t>
  </si>
  <si>
    <t>51D (16Mbps via IP Radio)</t>
  </si>
  <si>
    <t>61D (16Mbps via FTTX)</t>
  </si>
  <si>
    <t>71D (350Mbps via FTTX)</t>
  </si>
  <si>
    <t>81D (16Mbps via IP VSAT)</t>
  </si>
  <si>
    <t>91D (16Mbps via IP Radio)</t>
  </si>
  <si>
    <t>10lD (16Mbps via Special Build)</t>
  </si>
  <si>
    <t>111D (16Mbps via IP VSAT)</t>
  </si>
  <si>
    <t>MID (16Mbps via IP Radio)</t>
  </si>
  <si>
    <t>ASCOM (16Mbps via Special Build)</t>
  </si>
  <si>
    <t>ARESCOM (16Mbps via Special Build)</t>
  </si>
  <si>
    <t>TRADOC (16Mbps via IP Radio)</t>
  </si>
  <si>
    <t>51EBDE (16Mbps via FTTX)</t>
  </si>
  <si>
    <t>52EBDE (16Mbps via IP Radio)</t>
  </si>
  <si>
    <t>53EBDE (16Mbps via FTTX)</t>
  </si>
  <si>
    <t>54EBDE (16Mbps via Special Build)</t>
  </si>
  <si>
    <t>55EBDE (16Mbps via IP Radio)</t>
  </si>
  <si>
    <t>FSRR (16Mbps via FTTX)</t>
  </si>
  <si>
    <t>Payment of Internet Bills for the Command</t>
  </si>
  <si>
    <t>CG (Commanding General, PA)</t>
  </si>
  <si>
    <t>CS (Chief of Staff, PA)</t>
  </si>
  <si>
    <t>PAOC (PA Officers Clubhouse)</t>
  </si>
  <si>
    <t>SAB (Silid Andres Bonifacio)</t>
  </si>
  <si>
    <t>OACC (Office of the Army Chief Chaplain)</t>
  </si>
  <si>
    <t>Payment for IS Subscription</t>
  </si>
  <si>
    <t>Sophos Central Endpoint Security (Subscription)</t>
  </si>
  <si>
    <t>Sophos SG310 E-mail Security Appliance (Subscription)</t>
  </si>
  <si>
    <t>Sophos SG450 DMZ UTM (Subscription)</t>
  </si>
  <si>
    <t>Sophos CIXA Server XDR &amp; MTR Advance/ Sophos Cetral Intecept Advance (Subscription)</t>
  </si>
  <si>
    <t>Sophos Cetral Intecept Xadvanced XDR &amp;MTR-Wokstation, Endpoint Security Protection (Subscription)</t>
  </si>
  <si>
    <t>UTM Appliance (1  XG450 for DMZ) (Subscription)</t>
  </si>
  <si>
    <t>5-02-99-070-99</t>
  </si>
  <si>
    <t>Other Subscription Expenses</t>
  </si>
  <si>
    <t>Nessus Professional (Subscription)</t>
  </si>
  <si>
    <t>Nigos Interprice (Subscription)</t>
  </si>
  <si>
    <t>UTM Appliance (2 XG450 for HA) (Subscription)</t>
  </si>
  <si>
    <t>UTM Appliance (1 5G450 for WAN) (Subscription)</t>
  </si>
  <si>
    <t>Vyond (Subscription)</t>
  </si>
  <si>
    <t>Postman (Subscription)</t>
  </si>
  <si>
    <t>Quick Admin Panel (Subscription)</t>
  </si>
  <si>
    <t>GitLab local repo (Subscription)</t>
  </si>
  <si>
    <t>MakewebVideo (Subscription)</t>
  </si>
  <si>
    <t xml:space="preserve">CAPITAL OUTLAY CY 2024 (MOOE) </t>
  </si>
  <si>
    <t>2-10W UHF HH</t>
  </si>
  <si>
    <t>UHF 100W BASE RADIO</t>
  </si>
  <si>
    <t>Computer</t>
  </si>
  <si>
    <t>5-02-03-210-99</t>
  </si>
  <si>
    <t xml:space="preserve">Class C PAS </t>
  </si>
  <si>
    <t>Class B PAS</t>
  </si>
  <si>
    <t>Thermal Imaging Device</t>
  </si>
  <si>
    <t>NVS- Medium</t>
  </si>
  <si>
    <t>HF 100-150W Base Radio</t>
  </si>
  <si>
    <t>HF 20W MP</t>
  </si>
  <si>
    <t>SMVRS</t>
  </si>
  <si>
    <t>VHF 2-5W HH</t>
  </si>
  <si>
    <t>NFS</t>
  </si>
  <si>
    <t>SATPHONE</t>
  </si>
  <si>
    <t>PA Information System Strategic Plan (ISSP) 2024-2026 (MITHI)</t>
  </si>
  <si>
    <t>Office Productivity (Information and Communication Technology Equipment)</t>
  </si>
  <si>
    <t>Inkjet Printer</t>
  </si>
  <si>
    <t>LED Wall</t>
  </si>
  <si>
    <t>Upgrade of Data Center</t>
  </si>
  <si>
    <t xml:space="preserve">Firewall </t>
  </si>
  <si>
    <t>Fiber Channel Switch</t>
  </si>
  <si>
    <t>SD Core Switch</t>
  </si>
  <si>
    <t>Enhancement/ Development of PA Information System</t>
  </si>
  <si>
    <t>Development Desktop Computer</t>
  </si>
  <si>
    <t>Deployment Laptop Computer</t>
  </si>
  <si>
    <t>HPA Network Enhancement and Fiber Connection</t>
  </si>
  <si>
    <t>Network Controller and Management Server</t>
  </si>
  <si>
    <t>Router</t>
  </si>
  <si>
    <t>SD Distribution Switch</t>
  </si>
  <si>
    <t>SD Access Switch</t>
  </si>
  <si>
    <t>Establishment of Level 2 Data Centers of PAMUs</t>
  </si>
  <si>
    <t>HCI Server</t>
  </si>
  <si>
    <t>Virtualization Software</t>
  </si>
  <si>
    <t>Firewall</t>
  </si>
  <si>
    <t>High Density Switch 10GE</t>
  </si>
  <si>
    <t>Switch 24 Port 1GE</t>
  </si>
  <si>
    <t>Switch 48 Port 1GE</t>
  </si>
  <si>
    <t>Data Cabinet with PDU</t>
  </si>
  <si>
    <t>Development of PA Cyber Exercise Platform</t>
  </si>
  <si>
    <t>Development of PA Wi-Fi Captive Portal</t>
  </si>
  <si>
    <t>Air Fiber Access Point</t>
  </si>
  <si>
    <t>Outdoor Cat C</t>
  </si>
  <si>
    <t>1 Box RJ 45</t>
  </si>
  <si>
    <t>16 Port POE Switch</t>
  </si>
  <si>
    <t>Upgrade of Data Center (ICT Software)</t>
  </si>
  <si>
    <t>Enterprise Virtualization Software</t>
  </si>
  <si>
    <t xml:space="preserve">Server Operating System </t>
  </si>
  <si>
    <t>Identity Service Engine</t>
  </si>
  <si>
    <t>Development of PA Cyber Exercise Platform/ Development of PA Wi-Fi Captive Portal</t>
  </si>
  <si>
    <t>VMWare License</t>
  </si>
  <si>
    <t>VTC Equipment</t>
  </si>
  <si>
    <t>Captive Portal Software</t>
  </si>
  <si>
    <t xml:space="preserve">PA Information System Strategic Plan (ISSP) 2024-2026 (MITHI) </t>
  </si>
  <si>
    <t>Upgrade of Data Center (Other Structures)</t>
  </si>
  <si>
    <t>Virtualization Deployment, Fixtures, Cabinets, Data Center Network, Configuration, and Miscellaneous</t>
  </si>
  <si>
    <t>Uninterrupted power supply with backup Power)</t>
  </si>
  <si>
    <t>Datacenter support facility</t>
  </si>
  <si>
    <t>Datacenter precision air-conditioning with environmental control</t>
  </si>
  <si>
    <t>'5-06-04-030-99</t>
  </si>
  <si>
    <t>1 Lot HPA fiber to the building cabling (43 locations)</t>
  </si>
  <si>
    <t>1 Lot building terminations, distribution frames, terminal boxes, cable rails &amp; conduits</t>
  </si>
  <si>
    <t>Open Bay rack and structured cabling</t>
  </si>
  <si>
    <t>Raised Flooring System</t>
  </si>
  <si>
    <t>Fire Extinguisher</t>
  </si>
  <si>
    <t>CCTV System</t>
  </si>
  <si>
    <t>Door Access (Biometrics)</t>
  </si>
  <si>
    <t>Cooling System</t>
  </si>
  <si>
    <t>Back-up Power System</t>
  </si>
  <si>
    <t>Operationalization of 11ID</t>
  </si>
  <si>
    <t xml:space="preserve">Military, Police and Security Equipment </t>
  </si>
  <si>
    <t>Night Fighting System (NFS)</t>
  </si>
  <si>
    <t>UN Peacekeeping Operation Capability Development Program - Organization of one (1) PA High Readiness Battalion (HRB)</t>
  </si>
  <si>
    <t>Data Communication Set</t>
  </si>
  <si>
    <t>Radio Set, HF/SSB, 20W, MP</t>
  </si>
  <si>
    <t>Handheld searchlights (set of 6) (C4S equipment)</t>
  </si>
  <si>
    <t>Handheld metal detectors (set of 6)</t>
  </si>
  <si>
    <t>AM/FM Radio Receiver</t>
  </si>
  <si>
    <t xml:space="preserve">Information and Communication Technology Equipment </t>
  </si>
  <si>
    <t>GPS Vehicle Mounted</t>
  </si>
  <si>
    <t>Computer Set</t>
  </si>
  <si>
    <t xml:space="preserve">Multimedia Projector </t>
  </si>
  <si>
    <t>Other Machinery and Equipment</t>
  </si>
  <si>
    <t>PAS (class C)</t>
  </si>
  <si>
    <t>Miniature UAS (up to 2 kg and 200 feet) (C4S equipment)</t>
  </si>
  <si>
    <t>Helicopter Landing Site Kits (no programming)</t>
  </si>
  <si>
    <t>Night Vision Scope (NVS)</t>
  </si>
  <si>
    <t xml:space="preserve">Thermal Imager </t>
  </si>
  <si>
    <t>Night Vision Devices (NVD)</t>
  </si>
  <si>
    <t>Optic Sight</t>
  </si>
  <si>
    <t xml:space="preserve">Night Vision Monocular </t>
  </si>
  <si>
    <t>'5-06-04-050-10</t>
  </si>
  <si>
    <t xml:space="preserve">PA C4ISTAR Capability Development </t>
  </si>
  <si>
    <t xml:space="preserve">Night Fighting Capability Development </t>
  </si>
  <si>
    <t>MAJ          (SC)          PA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</si>
</sst>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-* #,##0_-;\-* #,##0_-;_-* &quot;-&quot;_-;_-@_-"/>
    <numFmt numFmtId="42" formatCode="_-&quot;₱&quot;* #,##0_-;\-&quot;₱&quot;* #,##0_-;_-&quot;₱&quot;* &quot;-&quot;_-;_-@_-"/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_(* #,##0.00_);_(* \(#,##0.00\);_(* &quot;-&quot;??_);_(@_)"/>
    <numFmt numFmtId="177" formatCode="#,##0_ ;\-#,##0\ "/>
    <numFmt numFmtId="178" formatCode="_-* #,##0_-;\-* #,##0_-;_-* &quot;-&quot;??_-;_-@_-"/>
    <numFmt numFmtId="179" formatCode="mmm\-yy"/>
  </numFmts>
  <fonts count="41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0"/>
      <color theme="1"/>
      <name val="Arial Narrow"/>
      <charset val="134"/>
    </font>
    <font>
      <b/>
      <u/>
      <sz val="10"/>
      <color theme="1"/>
      <name val="Arial"/>
      <charset val="134"/>
    </font>
    <font>
      <sz val="10"/>
      <color theme="1"/>
      <name val="Arial Narrow"/>
      <charset val="134"/>
    </font>
    <font>
      <sz val="10"/>
      <name val="Arial Narrow"/>
      <charset val="134"/>
    </font>
    <font>
      <sz val="10"/>
      <name val="Arial"/>
      <charset val="134"/>
    </font>
    <font>
      <b/>
      <sz val="10"/>
      <name val="Arial Narrow"/>
      <charset val="134"/>
    </font>
    <font>
      <sz val="9"/>
      <color theme="1"/>
      <name val="Calibri"/>
      <charset val="134"/>
    </font>
    <font>
      <sz val="9"/>
      <color theme="1"/>
      <name val="Calibri"/>
      <charset val="134"/>
      <scheme val="minor"/>
    </font>
    <font>
      <sz val="9"/>
      <color rgb="FFFF0000"/>
      <name val="Calibri"/>
      <charset val="134"/>
    </font>
    <font>
      <sz val="11"/>
      <color rgb="FFFF0000"/>
      <name val="Calibri"/>
      <charset val="134"/>
      <scheme val="minor"/>
    </font>
    <font>
      <sz val="10"/>
      <color rgb="FFFF0000"/>
      <name val="Arial Narrow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b/>
      <sz val="10"/>
      <color rgb="FF000000"/>
      <name val="Arial"/>
      <charset val="134"/>
    </font>
    <font>
      <sz val="10"/>
      <color rgb="FFFF0000"/>
      <name val="Arial"/>
      <charset val="134"/>
    </font>
    <font>
      <sz val="10"/>
      <color rgb="FF000000"/>
      <name val="Arial"/>
      <charset val="134"/>
    </font>
    <font>
      <b/>
      <sz val="10"/>
      <color rgb="FFFF0000"/>
      <name val="Arial"/>
      <charset val="134"/>
    </font>
    <font>
      <b/>
      <u/>
      <sz val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D1FFC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6EACA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6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7" borderId="11" applyNumberFormat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32" fillId="18" borderId="11" applyNumberFormat="0" applyAlignment="0" applyProtection="0">
      <alignment vertical="center"/>
    </xf>
    <xf numFmtId="0" fontId="33" fillId="19" borderId="13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6" fillId="0" borderId="0"/>
    <xf numFmtId="0" fontId="0" fillId="0" borderId="0"/>
  </cellStyleXfs>
  <cellXfs count="268">
    <xf numFmtId="0" fontId="0" fillId="0" borderId="0" xfId="0"/>
    <xf numFmtId="176" fontId="0" fillId="0" borderId="0" xfId="49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3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6" fillId="3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wrapText="1"/>
    </xf>
    <xf numFmtId="3" fontId="7" fillId="0" borderId="3" xfId="0" applyNumberFormat="1" applyFont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6" fontId="6" fillId="3" borderId="5" xfId="49" applyFont="1" applyFill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wrapText="1"/>
    </xf>
    <xf numFmtId="4" fontId="7" fillId="2" borderId="5" xfId="0" applyNumberFormat="1" applyFont="1" applyFill="1" applyBorder="1" applyAlignment="1">
      <alignment horizontal="right" wrapText="1"/>
    </xf>
    <xf numFmtId="176" fontId="6" fillId="3" borderId="5" xfId="49" applyFont="1" applyFill="1" applyBorder="1" applyAlignment="1">
      <alignment horizontal="center" vertical="center" wrapText="1"/>
    </xf>
    <xf numFmtId="176" fontId="6" fillId="3" borderId="5" xfId="49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3" fontId="4" fillId="0" borderId="0" xfId="1" applyFont="1" applyAlignment="1">
      <alignment wrapText="1"/>
    </xf>
    <xf numFmtId="176" fontId="4" fillId="0" borderId="0" xfId="49" applyFont="1" applyAlignment="1">
      <alignment wrapText="1"/>
    </xf>
    <xf numFmtId="0" fontId="4" fillId="0" borderId="0" xfId="0" applyFont="1"/>
    <xf numFmtId="176" fontId="4" fillId="4" borderId="0" xfId="49" applyFont="1" applyFill="1"/>
    <xf numFmtId="176" fontId="4" fillId="0" borderId="0" xfId="0" applyNumberFormat="1" applyFont="1"/>
    <xf numFmtId="176" fontId="4" fillId="0" borderId="0" xfId="49" applyFont="1"/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4" fillId="4" borderId="0" xfId="0" applyFont="1" applyFill="1"/>
    <xf numFmtId="176" fontId="8" fillId="0" borderId="0" xfId="49" applyFont="1" applyBorder="1" applyAlignment="1">
      <alignment horizontal="center" vertical="center" wrapText="1"/>
    </xf>
    <xf numFmtId="176" fontId="9" fillId="0" borderId="0" xfId="49" applyFont="1" applyBorder="1"/>
    <xf numFmtId="176" fontId="8" fillId="4" borderId="0" xfId="49" applyFont="1" applyFill="1" applyBorder="1" applyAlignment="1">
      <alignment horizontal="left" vertical="center" wrapText="1"/>
    </xf>
    <xf numFmtId="176" fontId="4" fillId="4" borderId="0" xfId="49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6" fontId="10" fillId="0" borderId="0" xfId="49" applyFont="1" applyBorder="1"/>
    <xf numFmtId="176" fontId="8" fillId="0" borderId="0" xfId="49" applyFont="1" applyBorder="1"/>
    <xf numFmtId="0" fontId="9" fillId="0" borderId="0" xfId="0" applyFont="1"/>
    <xf numFmtId="176" fontId="8" fillId="4" borderId="0" xfId="49" applyFont="1" applyFill="1" applyBorder="1"/>
    <xf numFmtId="176" fontId="8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76" fontId="7" fillId="2" borderId="5" xfId="0" applyNumberFormat="1" applyFont="1" applyFill="1" applyBorder="1" applyAlignment="1">
      <alignment horizontal="right" vertical="center" wrapText="1"/>
    </xf>
    <xf numFmtId="43" fontId="5" fillId="0" borderId="5" xfId="1" applyFont="1" applyBorder="1" applyAlignment="1">
      <alignment horizontal="right" wrapText="1"/>
    </xf>
    <xf numFmtId="176" fontId="4" fillId="4" borderId="0" xfId="49" applyFont="1" applyFill="1" applyBorder="1"/>
    <xf numFmtId="0" fontId="9" fillId="4" borderId="0" xfId="0" applyFont="1" applyFill="1"/>
    <xf numFmtId="0" fontId="2" fillId="0" borderId="6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right" vertical="center" wrapText="1"/>
    </xf>
    <xf numFmtId="176" fontId="7" fillId="5" borderId="5" xfId="0" applyNumberFormat="1" applyFont="1" applyFill="1" applyBorder="1" applyAlignment="1">
      <alignment horizontal="right" vertical="center" wrapText="1"/>
    </xf>
    <xf numFmtId="176" fontId="11" fillId="0" borderId="0" xfId="49" applyFont="1"/>
    <xf numFmtId="176" fontId="0" fillId="0" borderId="0" xfId="0" applyNumberFormat="1"/>
    <xf numFmtId="176" fontId="2" fillId="0" borderId="0" xfId="49" applyFont="1" applyAlignment="1">
      <alignment wrapText="1"/>
    </xf>
    <xf numFmtId="4" fontId="6" fillId="3" borderId="0" xfId="0" applyNumberFormat="1" applyFont="1" applyFill="1" applyAlignment="1">
      <alignment horizontal="center" vertical="center"/>
    </xf>
    <xf numFmtId="176" fontId="12" fillId="4" borderId="0" xfId="49" applyFont="1" applyFill="1"/>
    <xf numFmtId="43" fontId="0" fillId="0" borderId="0" xfId="0" applyNumberFormat="1"/>
    <xf numFmtId="176" fontId="12" fillId="0" borderId="0" xfId="49" applyFont="1"/>
    <xf numFmtId="176" fontId="0" fillId="0" borderId="0" xfId="49" applyFont="1" applyBorder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43" fontId="6" fillId="3" borderId="0" xfId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43" fontId="13" fillId="3" borderId="5" xfId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left" vertical="center"/>
    </xf>
    <xf numFmtId="43" fontId="6" fillId="6" borderId="5" xfId="1" applyFont="1" applyFill="1" applyBorder="1" applyAlignment="1">
      <alignment horizontal="center" vertical="center" wrapText="1"/>
    </xf>
    <xf numFmtId="3" fontId="6" fillId="6" borderId="5" xfId="1" applyNumberFormat="1" applyFont="1" applyFill="1" applyBorder="1" applyAlignment="1">
      <alignment horizontal="center" vertical="center" wrapText="1"/>
    </xf>
    <xf numFmtId="43" fontId="13" fillId="6" borderId="5" xfId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 wrapText="1"/>
    </xf>
    <xf numFmtId="43" fontId="6" fillId="7" borderId="5" xfId="1" applyFont="1" applyFill="1" applyBorder="1" applyAlignment="1">
      <alignment horizontal="center" vertical="center" wrapText="1"/>
    </xf>
    <xf numFmtId="3" fontId="6" fillId="7" borderId="5" xfId="1" applyNumberFormat="1" applyFont="1" applyFill="1" applyBorder="1" applyAlignment="1">
      <alignment horizontal="center" vertical="center" wrapText="1"/>
    </xf>
    <xf numFmtId="43" fontId="13" fillId="7" borderId="5" xfId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43" fontId="6" fillId="4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43" fontId="13" fillId="4" borderId="5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left" vertical="center" wrapText="1"/>
    </xf>
    <xf numFmtId="43" fontId="13" fillId="6" borderId="5" xfId="1" applyFont="1" applyFill="1" applyBorder="1" applyAlignment="1">
      <alignment horizontal="left" vertical="center"/>
    </xf>
    <xf numFmtId="0" fontId="1" fillId="6" borderId="5" xfId="1" applyNumberFormat="1" applyFont="1" applyFill="1" applyBorder="1" applyAlignment="1">
      <alignment horizontal="center" vertical="center"/>
    </xf>
    <xf numFmtId="43" fontId="6" fillId="7" borderId="5" xfId="1" applyFont="1" applyFill="1" applyBorder="1" applyAlignment="1">
      <alignment horizontal="left" vertical="center"/>
    </xf>
    <xf numFmtId="0" fontId="1" fillId="7" borderId="5" xfId="1" applyNumberFormat="1" applyFont="1" applyFill="1" applyBorder="1" applyAlignment="1">
      <alignment horizontal="center" vertical="center"/>
    </xf>
    <xf numFmtId="0" fontId="14" fillId="7" borderId="5" xfId="1" applyNumberFormat="1" applyFont="1" applyFill="1" applyBorder="1" applyAlignment="1">
      <alignment horizontal="center" vertical="center"/>
    </xf>
    <xf numFmtId="0" fontId="1" fillId="4" borderId="5" xfId="1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/>
    </xf>
    <xf numFmtId="43" fontId="6" fillId="4" borderId="5" xfId="1" applyFont="1" applyFill="1" applyBorder="1" applyAlignment="1">
      <alignment horizontal="left" vertical="center"/>
    </xf>
    <xf numFmtId="0" fontId="14" fillId="4" borderId="5" xfId="1" applyNumberFormat="1" applyFont="1" applyFill="1" applyBorder="1" applyAlignment="1">
      <alignment horizontal="center" vertical="center"/>
    </xf>
    <xf numFmtId="43" fontId="13" fillId="4" borderId="5" xfId="1" applyFont="1" applyFill="1" applyBorder="1" applyAlignment="1">
      <alignment horizontal="center" vertical="center" wrapText="1"/>
    </xf>
    <xf numFmtId="3" fontId="13" fillId="4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left" vertical="center" wrapText="1"/>
    </xf>
    <xf numFmtId="43" fontId="6" fillId="8" borderId="5" xfId="1" applyFont="1" applyFill="1" applyBorder="1" applyAlignment="1">
      <alignment horizontal="center" vertical="center" wrapText="1"/>
    </xf>
    <xf numFmtId="3" fontId="6" fillId="8" borderId="5" xfId="1" applyNumberFormat="1" applyFont="1" applyFill="1" applyBorder="1" applyAlignment="1">
      <alignment horizontal="center" vertical="center" wrapText="1"/>
    </xf>
    <xf numFmtId="43" fontId="13" fillId="8" borderId="5" xfId="1" applyFont="1" applyFill="1" applyBorder="1" applyAlignment="1">
      <alignment horizontal="center" vertical="center"/>
    </xf>
    <xf numFmtId="43" fontId="13" fillId="8" borderId="5" xfId="1" applyFont="1" applyFill="1" applyBorder="1" applyAlignment="1">
      <alignment horizontal="left" vertical="center"/>
    </xf>
    <xf numFmtId="0" fontId="1" fillId="8" borderId="5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3" fontId="13" fillId="9" borderId="5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43" fontId="13" fillId="9" borderId="5" xfId="49" applyNumberFormat="1" applyFont="1" applyFill="1" applyBorder="1" applyAlignment="1">
      <alignment horizontal="right" vertical="center" wrapText="1"/>
    </xf>
    <xf numFmtId="43" fontId="6" fillId="10" borderId="5" xfId="1" applyFont="1" applyFill="1" applyBorder="1" applyAlignment="1">
      <alignment horizontal="center" vertical="center" wrapText="1"/>
    </xf>
    <xf numFmtId="177" fontId="6" fillId="9" borderId="5" xfId="1" applyNumberFormat="1" applyFont="1" applyFill="1" applyBorder="1" applyAlignment="1">
      <alignment horizontal="center" vertical="center"/>
    </xf>
    <xf numFmtId="43" fontId="6" fillId="9" borderId="5" xfId="1" applyFont="1" applyFill="1" applyBorder="1" applyAlignment="1">
      <alignment horizontal="center" vertical="center"/>
    </xf>
    <xf numFmtId="178" fontId="6" fillId="9" borderId="5" xfId="1" applyNumberFormat="1" applyFont="1" applyFill="1" applyBorder="1" applyAlignment="1">
      <alignment horizontal="center" vertical="center"/>
    </xf>
    <xf numFmtId="43" fontId="13" fillId="9" borderId="5" xfId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3" fontId="6" fillId="3" borderId="0" xfId="1" applyFont="1" applyFill="1" applyBorder="1" applyAlignment="1">
      <alignment horizontal="left" vertical="center" wrapText="1"/>
    </xf>
    <xf numFmtId="43" fontId="6" fillId="3" borderId="0" xfId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13" fillId="3" borderId="0" xfId="1" applyFont="1" applyFill="1" applyAlignment="1">
      <alignment horizontal="center" vertical="center" wrapText="1"/>
    </xf>
    <xf numFmtId="3" fontId="13" fillId="3" borderId="0" xfId="1" applyNumberFormat="1" applyFont="1" applyFill="1" applyAlignment="1">
      <alignment horizontal="center" vertical="center" wrapText="1"/>
    </xf>
    <xf numFmtId="43" fontId="6" fillId="3" borderId="0" xfId="1" applyFont="1" applyFill="1" applyAlignment="1">
      <alignment horizontal="left" vertical="center"/>
    </xf>
    <xf numFmtId="3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center" vertical="center" wrapText="1"/>
    </xf>
    <xf numFmtId="43" fontId="13" fillId="3" borderId="0" xfId="1" applyFont="1" applyFill="1" applyAlignment="1">
      <alignment vertical="center"/>
    </xf>
    <xf numFmtId="43" fontId="13" fillId="3" borderId="0" xfId="1" applyFont="1" applyFill="1" applyAlignment="1">
      <alignment horizontal="left" vertical="center" wrapText="1"/>
    </xf>
    <xf numFmtId="43" fontId="6" fillId="3" borderId="0" xfId="1" applyFont="1" applyFill="1" applyAlignment="1">
      <alignment vertical="center"/>
    </xf>
    <xf numFmtId="43" fontId="6" fillId="3" borderId="0" xfId="1" applyFont="1" applyFill="1" applyAlignment="1">
      <alignment horizontal="left" vertical="center" wrapText="1"/>
    </xf>
    <xf numFmtId="43" fontId="13" fillId="3" borderId="0" xfId="1" applyFont="1" applyFill="1" applyAlignment="1">
      <alignment horizontal="center" vertical="center"/>
    </xf>
    <xf numFmtId="0" fontId="6" fillId="10" borderId="5" xfId="0" applyFont="1" applyFill="1" applyBorder="1" applyAlignment="1">
      <alignment horizontal="left" vertical="center" wrapText="1"/>
    </xf>
    <xf numFmtId="3" fontId="13" fillId="10" borderId="5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left" vertical="center" wrapText="1"/>
    </xf>
    <xf numFmtId="176" fontId="6" fillId="3" borderId="0" xfId="0" applyNumberFormat="1" applyFont="1" applyFill="1" applyAlignment="1">
      <alignment horizontal="left" vertical="center"/>
    </xf>
    <xf numFmtId="43" fontId="13" fillId="3" borderId="0" xfId="1" applyFont="1" applyFill="1" applyAlignment="1">
      <alignment horizontal="left" vertical="center"/>
    </xf>
    <xf numFmtId="176" fontId="13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3" fontId="13" fillId="3" borderId="0" xfId="0" applyNumberFormat="1" applyFont="1" applyFill="1" applyAlignment="1">
      <alignment horizontal="center" vertical="center"/>
    </xf>
    <xf numFmtId="176" fontId="16" fillId="3" borderId="0" xfId="0" applyNumberFormat="1" applyFont="1" applyFill="1" applyAlignment="1">
      <alignment horizontal="left" vertical="center"/>
    </xf>
    <xf numFmtId="43" fontId="16" fillId="3" borderId="0" xfId="1" applyFont="1" applyFill="1" applyAlignment="1">
      <alignment horizontal="left" vertical="center"/>
    </xf>
    <xf numFmtId="3" fontId="13" fillId="3" borderId="0" xfId="0" applyNumberFormat="1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43" fontId="13" fillId="3" borderId="0" xfId="1" applyFont="1" applyFill="1" applyBorder="1" applyAlignment="1">
      <alignment horizontal="center" vertical="center"/>
    </xf>
    <xf numFmtId="43" fontId="6" fillId="3" borderId="0" xfId="0" applyNumberFormat="1" applyFont="1" applyFill="1" applyAlignment="1">
      <alignment horizontal="center" vertical="center"/>
    </xf>
    <xf numFmtId="43" fontId="13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43" fontId="18" fillId="3" borderId="0" xfId="1" applyFont="1" applyFill="1" applyBorder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13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79" fontId="6" fillId="4" borderId="5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left" vertical="center"/>
    </xf>
    <xf numFmtId="0" fontId="6" fillId="12" borderId="5" xfId="0" applyFont="1" applyFill="1" applyBorder="1" applyAlignment="1">
      <alignment horizontal="left" vertical="center" wrapText="1"/>
    </xf>
    <xf numFmtId="179" fontId="6" fillId="12" borderId="5" xfId="0" applyNumberFormat="1" applyFont="1" applyFill="1" applyBorder="1" applyAlignment="1">
      <alignment horizontal="center" vertical="center" wrapText="1"/>
    </xf>
    <xf numFmtId="58" fontId="6" fillId="4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vertical="center"/>
    </xf>
    <xf numFmtId="0" fontId="13" fillId="13" borderId="5" xfId="0" applyFont="1" applyFill="1" applyBorder="1" applyAlignment="1">
      <alignment horizontal="right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/>
    <xf numFmtId="0" fontId="6" fillId="4" borderId="0" xfId="0" applyFont="1" applyFill="1"/>
    <xf numFmtId="0" fontId="6" fillId="0" borderId="0" xfId="0" applyFont="1"/>
    <xf numFmtId="3" fontId="6" fillId="3" borderId="0" xfId="0" applyNumberFormat="1" applyFont="1" applyFill="1" applyAlignment="1">
      <alignment vertical="center"/>
    </xf>
    <xf numFmtId="43" fontId="6" fillId="3" borderId="0" xfId="1" applyFont="1" applyFill="1" applyBorder="1" applyAlignment="1">
      <alignment vertical="center"/>
    </xf>
    <xf numFmtId="43" fontId="6" fillId="4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43" fontId="6" fillId="12" borderId="5" xfId="0" applyNumberFormat="1" applyFont="1" applyFill="1" applyBorder="1" applyAlignment="1">
      <alignment horizontal="center" vertical="center" wrapText="1"/>
    </xf>
    <xf numFmtId="43" fontId="6" fillId="12" borderId="5" xfId="1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left" vertical="center" wrapText="1"/>
    </xf>
    <xf numFmtId="43" fontId="13" fillId="13" borderId="5" xfId="1" applyFont="1" applyFill="1" applyBorder="1" applyAlignment="1">
      <alignment vertical="center"/>
    </xf>
    <xf numFmtId="43" fontId="6" fillId="13" borderId="5" xfId="1" applyFont="1" applyFill="1" applyBorder="1" applyAlignment="1">
      <alignment vertical="center"/>
    </xf>
    <xf numFmtId="3" fontId="6" fillId="3" borderId="0" xfId="0" applyNumberFormat="1" applyFont="1" applyFill="1" applyAlignment="1">
      <alignment vertical="center" wrapText="1"/>
    </xf>
    <xf numFmtId="0" fontId="1" fillId="14" borderId="5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left" vertical="center"/>
    </xf>
    <xf numFmtId="43" fontId="6" fillId="14" borderId="5" xfId="1" applyFont="1" applyFill="1" applyBorder="1" applyAlignment="1">
      <alignment horizontal="center" vertical="center" wrapText="1"/>
    </xf>
    <xf numFmtId="3" fontId="6" fillId="14" borderId="5" xfId="1" applyNumberFormat="1" applyFont="1" applyFill="1" applyBorder="1" applyAlignment="1">
      <alignment horizontal="center" vertical="center" wrapText="1"/>
    </xf>
    <xf numFmtId="43" fontId="13" fillId="14" borderId="5" xfId="1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left" vertical="center" wrapText="1"/>
    </xf>
    <xf numFmtId="43" fontId="6" fillId="15" borderId="5" xfId="1" applyFont="1" applyFill="1" applyBorder="1" applyAlignment="1">
      <alignment horizontal="center" vertical="center" wrapText="1"/>
    </xf>
    <xf numFmtId="3" fontId="6" fillId="15" borderId="5" xfId="1" applyNumberFormat="1" applyFont="1" applyFill="1" applyBorder="1" applyAlignment="1">
      <alignment horizontal="center" vertical="center" wrapText="1"/>
    </xf>
    <xf numFmtId="43" fontId="13" fillId="15" borderId="5" xfId="1" applyFont="1" applyFill="1" applyBorder="1" applyAlignment="1">
      <alignment horizontal="center" vertical="center"/>
    </xf>
    <xf numFmtId="43" fontId="13" fillId="14" borderId="5" xfId="1" applyFont="1" applyFill="1" applyBorder="1" applyAlignment="1">
      <alignment horizontal="left" vertical="center"/>
    </xf>
    <xf numFmtId="0" fontId="1" fillId="14" borderId="5" xfId="1" applyNumberFormat="1" applyFont="1" applyFill="1" applyBorder="1" applyAlignment="1">
      <alignment horizontal="center" vertical="center"/>
    </xf>
    <xf numFmtId="43" fontId="13" fillId="15" borderId="5" xfId="1" applyFont="1" applyFill="1" applyBorder="1" applyAlignment="1">
      <alignment horizontal="left" vertical="center"/>
    </xf>
    <xf numFmtId="0" fontId="1" fillId="15" borderId="5" xfId="1" applyNumberFormat="1" applyFont="1" applyFill="1" applyBorder="1" applyAlignment="1">
      <alignment horizontal="center" vertical="center"/>
    </xf>
    <xf numFmtId="0" fontId="14" fillId="15" borderId="5" xfId="1" applyNumberFormat="1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left" vertical="center"/>
    </xf>
    <xf numFmtId="43" fontId="13" fillId="4" borderId="5" xfId="1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left" vertical="center" wrapText="1"/>
    </xf>
    <xf numFmtId="0" fontId="16" fillId="15" borderId="5" xfId="1" applyNumberFormat="1" applyFont="1" applyFill="1" applyBorder="1" applyAlignment="1">
      <alignment horizontal="center" vertical="center"/>
    </xf>
    <xf numFmtId="0" fontId="6" fillId="15" borderId="5" xfId="1" applyNumberFormat="1" applyFont="1" applyFill="1" applyBorder="1" applyAlignment="1">
      <alignment horizontal="center" vertical="center"/>
    </xf>
    <xf numFmtId="43" fontId="13" fillId="14" borderId="5" xfId="1" applyFont="1" applyFill="1" applyBorder="1" applyAlignment="1">
      <alignment horizontal="center" vertical="center" wrapText="1"/>
    </xf>
    <xf numFmtId="3" fontId="13" fillId="14" borderId="5" xfId="1" applyNumberFormat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/>
    </xf>
    <xf numFmtId="43" fontId="18" fillId="4" borderId="5" xfId="1" applyFont="1" applyFill="1" applyBorder="1" applyAlignment="1">
      <alignment horizontal="center" vertical="center"/>
    </xf>
    <xf numFmtId="43" fontId="14" fillId="4" borderId="7" xfId="1" applyFont="1" applyFill="1" applyBorder="1" applyAlignment="1">
      <alignment horizontal="center" vertical="center" wrapText="1"/>
    </xf>
    <xf numFmtId="43" fontId="1" fillId="4" borderId="7" xfId="1" applyFont="1" applyFill="1" applyBorder="1" applyAlignment="1">
      <alignment horizontal="center" vertical="center" wrapText="1"/>
    </xf>
    <xf numFmtId="43" fontId="14" fillId="4" borderId="7" xfId="1" applyFont="1" applyFill="1" applyBorder="1" applyAlignment="1">
      <alignment horizontal="left" vertical="center" wrapText="1"/>
    </xf>
    <xf numFmtId="43" fontId="14" fillId="4" borderId="5" xfId="1" applyFont="1" applyFill="1" applyBorder="1" applyAlignment="1">
      <alignment horizontal="center" vertical="center" wrapText="1"/>
    </xf>
    <xf numFmtId="43" fontId="14" fillId="4" borderId="5" xfId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43" fontId="14" fillId="4" borderId="0" xfId="1" applyFont="1" applyFill="1" applyBorder="1" applyAlignment="1">
      <alignment horizontal="center" vertical="center" wrapText="1"/>
    </xf>
    <xf numFmtId="43" fontId="14" fillId="4" borderId="0" xfId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179" fontId="6" fillId="4" borderId="0" xfId="0" applyNumberFormat="1" applyFont="1" applyFill="1" applyAlignment="1">
      <alignment horizontal="center" vertical="center" wrapText="1"/>
    </xf>
    <xf numFmtId="43" fontId="1" fillId="4" borderId="5" xfId="1" applyFont="1" applyFill="1" applyBorder="1" applyAlignment="1">
      <alignment horizontal="center" vertical="center" wrapText="1"/>
    </xf>
    <xf numFmtId="43" fontId="6" fillId="4" borderId="0" xfId="0" applyNumberFormat="1" applyFont="1" applyFill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176" fontId="6" fillId="3" borderId="0" xfId="0" applyNumberFormat="1" applyFont="1" applyFill="1" applyAlignment="1">
      <alignment vertical="center"/>
    </xf>
    <xf numFmtId="0" fontId="1" fillId="14" borderId="5" xfId="0" applyFont="1" applyFill="1" applyBorder="1" applyAlignment="1" quotePrefix="1">
      <alignment horizontal="center" vertical="center"/>
    </xf>
    <xf numFmtId="0" fontId="1" fillId="15" borderId="5" xfId="0" applyFont="1" applyFill="1" applyBorder="1" applyAlignment="1" quotePrefix="1">
      <alignment horizontal="center" vertical="center"/>
    </xf>
    <xf numFmtId="0" fontId="14" fillId="6" borderId="5" xfId="0" applyFont="1" applyFill="1" applyBorder="1" applyAlignment="1" quotePrefix="1">
      <alignment horizontal="center" vertical="center"/>
    </xf>
    <xf numFmtId="0" fontId="14" fillId="7" borderId="5" xfId="0" applyFont="1" applyFill="1" applyBorder="1" applyAlignment="1" quotePrefix="1">
      <alignment horizontal="center" vertical="center"/>
    </xf>
    <xf numFmtId="0" fontId="6" fillId="7" borderId="5" xfId="0" applyFont="1" applyFill="1" applyBorder="1" applyAlignment="1" quotePrefix="1">
      <alignment horizontal="center" vertical="center"/>
    </xf>
    <xf numFmtId="0" fontId="6" fillId="6" borderId="5" xfId="0" applyFont="1" applyFill="1" applyBorder="1" applyAlignment="1" quotePrefix="1">
      <alignment horizontal="center" vertical="center"/>
    </xf>
    <xf numFmtId="0" fontId="14" fillId="8" borderId="5" xfId="0" applyFont="1" applyFill="1" applyBorder="1" applyAlignment="1" quotePrefix="1">
      <alignment horizontal="center" vertical="center"/>
    </xf>
    <xf numFmtId="0" fontId="14" fillId="4" borderId="5" xfId="0" applyFont="1" applyFill="1" applyBorder="1" applyAlignment="1" quotePrefix="1">
      <alignment horizontal="center" vertic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Comma 2" xfId="49"/>
    <cellStyle name="Normal 2" xfId="50"/>
    <cellStyle name="Normal 2 2" xfId="5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622</xdr:row>
      <xdr:rowOff>0</xdr:rowOff>
    </xdr:from>
    <xdr:ext cx="104775" cy="206376"/>
    <xdr:sp>
      <xdr:nvSpPr>
        <xdr:cNvPr id="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9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0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1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2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3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4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5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6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7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8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59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0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1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2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3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4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5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6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7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8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69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0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1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2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3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4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5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6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7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8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79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0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1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2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3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4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5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6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7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8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89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0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1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2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3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4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5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6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7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3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4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5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6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7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8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99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0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1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2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3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4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5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6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7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8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09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0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1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2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3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4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5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6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7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8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3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4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5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6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7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19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0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1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2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3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4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5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6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7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8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29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0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1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2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3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4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5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6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7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8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39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0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1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2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3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4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5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6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7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8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49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0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1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2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3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4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5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6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7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8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59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0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1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2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3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4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5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6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7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8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69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0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1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2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3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4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5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6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7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8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79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0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1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2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3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4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5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6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7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8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89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0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1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2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3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4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5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6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7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8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199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0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1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2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3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4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5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6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7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8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09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0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1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2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3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4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5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6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7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8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19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0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1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2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3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4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5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6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7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8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3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4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5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6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7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29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0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1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2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3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4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5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6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7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8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39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0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1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2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3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4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5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6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7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8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49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0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1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2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3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3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4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5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6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7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4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5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6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7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8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59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0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1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2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3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4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5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6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7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8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69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0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1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2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3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4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5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6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7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8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79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0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1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2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3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4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5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6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7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8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89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0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1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2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3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4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5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6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7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8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299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0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1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2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3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4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5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6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7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8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09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0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1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2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3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4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5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6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7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8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19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0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1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2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3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4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5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6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7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8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29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0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1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2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3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4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5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6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7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8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39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0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1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2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3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4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5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6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7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8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49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0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1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2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3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4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5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6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7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8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59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0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1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2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3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3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4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5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6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7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4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5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6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7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8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69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0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1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2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3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4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5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6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7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8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79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0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1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2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3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4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5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6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7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8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89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3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4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5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6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7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8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09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0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1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2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3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4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5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6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1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2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3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4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5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6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7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8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399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0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1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2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3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4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5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6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7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8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09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0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1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2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3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4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5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7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8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69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0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1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2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3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4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5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6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7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8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79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0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8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19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0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1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0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1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2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3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4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5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6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7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8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2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3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4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5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6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7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8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29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0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1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2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3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4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5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6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7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8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39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0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1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2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3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1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2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3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4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5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6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7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8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49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0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1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2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3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4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5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6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79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0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1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2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3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4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5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6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7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8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89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0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1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2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3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4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5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6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7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8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499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0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1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2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0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1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2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3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4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5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6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7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8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59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0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3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4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5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6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7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8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19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0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1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2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2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3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4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5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6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7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8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69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0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5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6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7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8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19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0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1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2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3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4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5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6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7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8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29" name="Text Box 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0" name="Text Box 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1" name="Text Box 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2" name="Text Box 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3" name="Text Box 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4" name="Text Box 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5" name="Text Box 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6" name="Text Box 1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7" name="Text Box 1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8" name="Text Box 1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39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0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1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2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3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4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5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6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7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8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49" name="Text Box 4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0" name="Text Box 5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1" name="Text Box 5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2" name="Text Box 5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3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4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5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6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7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8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59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0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1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2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3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4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5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6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7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8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69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0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1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2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3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4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5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6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7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8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79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0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1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2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3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4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5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6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7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8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89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0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1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2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3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4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5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6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7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8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799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0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1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2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3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4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5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6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7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8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09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0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1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2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3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4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5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6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7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8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19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0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1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2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3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4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5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6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7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8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29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0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1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2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3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4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5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6" name="Text Box 7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7" name="Text Box 7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8" name="Text Box 7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39" name="Text Box 7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0" name="Text Box 7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1" name="Text Box 7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2" name="Text Box 7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3" name="Text Box 8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4" name="Text Box 8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5" name="Text Box 3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6" name="Text Box 4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7" name="Text Box 4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8" name="Text Box 4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49" name="Text Box 4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0" name="Text Box 4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1" name="Text Box 4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2" name="Text Box 4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3" name="Text Box 4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4" name="Text Box 4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5" name="Text Box 55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6" name="Text Box 5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7" name="Text Box 5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8" name="Text Box 5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59" name="Text Box 5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0" name="Text Box 6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1" name="Text Box 61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2" name="Text Box 62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3" name="Text Box 63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4" name="Text Box 64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5" name="Text Box 66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6" name="Text Box 67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7" name="Text Box 68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8" name="Text Box 69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6376"/>
    <xdr:sp>
      <xdr:nvSpPr>
        <xdr:cNvPr id="4869" name="Text Box 70"/>
        <xdr:cNvSpPr txBox="1">
          <a:spLocks noChangeArrowheads="1"/>
        </xdr:cNvSpPr>
      </xdr:nvSpPr>
      <xdr:spPr>
        <a:xfrm>
          <a:off x="1437005" y="1116965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752475</xdr:colOff>
      <xdr:row>24</xdr:row>
      <xdr:rowOff>0</xdr:rowOff>
    </xdr:from>
    <xdr:ext cx="2133600" cy="1366307"/>
    <xdr:sp>
      <xdr:nvSpPr>
        <xdr:cNvPr id="4" name="TextBox 3"/>
        <xdr:cNvSpPr txBox="1"/>
      </xdr:nvSpPr>
      <xdr:spPr>
        <a:xfrm>
          <a:off x="752475" y="4565650"/>
          <a:ext cx="2133600" cy="1365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Prepared by: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    Major,       (SC)          PA   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    Chief, PBB, OG6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oneCellAnchor>
  <xdr:oneCellAnchor>
    <xdr:from>
      <xdr:col>12</xdr:col>
      <xdr:colOff>257175</xdr:colOff>
      <xdr:row>24</xdr:row>
      <xdr:rowOff>0</xdr:rowOff>
    </xdr:from>
    <xdr:ext cx="3070972" cy="1092917"/>
    <xdr:sp>
      <xdr:nvSpPr>
        <xdr:cNvPr id="5" name="TextBox 4"/>
        <xdr:cNvSpPr txBox="1"/>
      </xdr:nvSpPr>
      <xdr:spPr>
        <a:xfrm>
          <a:off x="11449685" y="4565650"/>
          <a:ext cx="3070860" cy="1092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7" charset="0"/>
              <a:cs typeface="Arial" panose="020B0604020202020204" pitchFamily="7" charset="0"/>
            </a:rPr>
            <a:t>Approved by:</a:t>
          </a:r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000" baseline="0">
              <a:latin typeface="Arial" panose="020B0604020202020204" pitchFamily="7" charset="0"/>
              <a:cs typeface="Arial" panose="020B0604020202020204" pitchFamily="7" charset="0"/>
            </a:rPr>
            <a:t>              </a:t>
          </a:r>
          <a:r>
            <a:rPr lang="en-US" sz="1000" b="1" baseline="0">
              <a:latin typeface="Arial" panose="020B0604020202020204" pitchFamily="7" charset="0"/>
              <a:cs typeface="Arial" panose="020B0604020202020204" pitchFamily="7" charset="0"/>
            </a:rPr>
            <a:t>CONSTANCIO M ESPINA II</a:t>
          </a:r>
          <a:endParaRPr lang="en-US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000" baseline="0">
              <a:latin typeface="Arial" panose="020B0604020202020204" pitchFamily="7" charset="0"/>
              <a:cs typeface="Arial" panose="020B0604020202020204" pitchFamily="7" charset="0"/>
            </a:rPr>
            <a:t>              Colonel     GSC   (SC)     PA</a:t>
          </a:r>
          <a:endParaRPr lang="en-US" sz="10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000" baseline="0">
              <a:latin typeface="Arial" panose="020B0604020202020204" pitchFamily="7" charset="0"/>
              <a:cs typeface="Arial" panose="020B0604020202020204" pitchFamily="7" charset="0"/>
            </a:rPr>
            <a:t>              AC of S for C4S, G6</a:t>
          </a:r>
          <a:endParaRPr lang="en-US" sz="1000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1430</xdr:row>
      <xdr:rowOff>0</xdr:rowOff>
    </xdr:from>
    <xdr:ext cx="104775" cy="206376"/>
    <xdr:sp>
      <xdr:nvSpPr>
        <xdr:cNvPr id="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9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0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1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2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3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4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5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6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7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8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59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0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1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2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3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4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5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6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7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8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69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0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1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2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3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4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5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6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7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8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79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0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1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2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3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4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5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6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7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8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89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0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1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2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3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4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5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6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7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3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4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5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6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7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8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99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0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1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2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3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4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5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6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7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8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09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0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1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2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3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4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5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6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7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8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3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4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5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6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7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19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0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1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2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3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4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5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6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7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8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29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0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1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2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3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4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5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6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7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8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39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0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1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2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3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4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5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6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7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8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49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0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1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2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3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4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5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6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7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8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59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0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1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2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3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4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5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6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7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8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69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0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1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2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3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4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5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6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7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8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79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0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1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2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3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4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5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6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7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8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89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0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1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2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3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4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5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6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7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8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199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0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1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2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3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4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5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6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7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8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09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0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1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2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3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4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5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6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7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8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19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0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1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2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3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4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5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6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7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8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3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4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5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6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7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29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0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1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2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3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4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5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6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7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8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39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0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1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2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3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4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5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6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7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8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49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0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1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2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3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3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4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5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6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7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4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5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6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7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8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59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0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1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2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3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4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5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6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7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8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69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0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1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2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3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4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5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6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7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8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79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0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1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2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3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4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5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6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7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8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89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0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1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2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3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4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5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6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7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8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299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0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1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2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3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4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5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6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7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8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09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0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1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2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3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4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5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6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7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8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19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0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1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2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3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4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5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6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7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8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29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0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1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2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3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4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5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6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7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8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39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0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1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2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3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4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5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6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7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8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49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0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1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2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3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4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5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6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7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8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59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0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1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2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3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3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4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5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6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7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4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5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6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7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8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69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0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1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2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3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4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5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6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7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8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79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0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1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2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3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4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5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6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7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8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89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3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4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5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6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7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8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09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0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1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2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3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4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5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6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1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2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3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4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5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6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7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8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399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0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1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2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3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4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5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6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7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8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09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0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1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2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3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4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5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7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8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69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0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1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2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3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4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5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6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7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8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79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0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8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19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0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1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0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1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2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3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4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5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6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7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8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2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3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4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5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6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7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8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29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0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1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2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3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4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5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6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7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8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39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0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1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2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3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1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2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3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4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5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6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7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8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49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0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1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2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3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4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5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6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79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0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1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2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3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4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5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6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7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8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89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0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1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2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3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4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5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6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7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8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499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0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1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2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0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1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2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3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4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5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6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7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8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59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0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3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4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5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6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7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8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19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0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1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2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2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3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4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5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6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7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8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69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0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5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6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7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8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19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0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1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2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3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4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5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6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7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8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29" name="Text Box 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0" name="Text Box 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1" name="Text Box 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2" name="Text Box 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3" name="Text Box 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4" name="Text Box 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5" name="Text Box 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6" name="Text Box 1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7" name="Text Box 1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8" name="Text Box 1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39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0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1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2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3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4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5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6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7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8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49" name="Text Box 4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0" name="Text Box 5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1" name="Text Box 5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2" name="Text Box 5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3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4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5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6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7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8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59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0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1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2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3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4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5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6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7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8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69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0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1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2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3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4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5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6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7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8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79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0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1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2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3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4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5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6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7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8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89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0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1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2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3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4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5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6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7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8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799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0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1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2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3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4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5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6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7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8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09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0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1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2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3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4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5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6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7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8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19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0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1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2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3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4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5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6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7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8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29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0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1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2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3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4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5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6" name="Text Box 7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7" name="Text Box 7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8" name="Text Box 7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39" name="Text Box 7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0" name="Text Box 7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1" name="Text Box 7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2" name="Text Box 7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3" name="Text Box 8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4" name="Text Box 8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5" name="Text Box 3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6" name="Text Box 4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7" name="Text Box 4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8" name="Text Box 4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49" name="Text Box 4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0" name="Text Box 4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1" name="Text Box 4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2" name="Text Box 4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3" name="Text Box 4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4" name="Text Box 4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5" name="Text Box 55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6" name="Text Box 5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7" name="Text Box 5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8" name="Text Box 5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59" name="Text Box 5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0" name="Text Box 6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1" name="Text Box 61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2" name="Text Box 62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3" name="Text Box 63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4" name="Text Box 64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5" name="Text Box 66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6" name="Text Box 67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7" name="Text Box 68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8" name="Text Box 69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104775" cy="206376"/>
    <xdr:sp>
      <xdr:nvSpPr>
        <xdr:cNvPr id="4869" name="Text Box 70"/>
        <xdr:cNvSpPr txBox="1">
          <a:spLocks noChangeArrowheads="1"/>
        </xdr:cNvSpPr>
      </xdr:nvSpPr>
      <xdr:spPr>
        <a:xfrm>
          <a:off x="1437005" y="240106200"/>
          <a:ext cx="104775" cy="2063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752475</xdr:colOff>
      <xdr:row>24</xdr:row>
      <xdr:rowOff>0</xdr:rowOff>
    </xdr:from>
    <xdr:ext cx="2133600" cy="1366307"/>
    <xdr:sp>
      <xdr:nvSpPr>
        <xdr:cNvPr id="2" name="TextBox 1"/>
        <xdr:cNvSpPr txBox="1"/>
      </xdr:nvSpPr>
      <xdr:spPr>
        <a:xfrm>
          <a:off x="752475" y="4565650"/>
          <a:ext cx="2133600" cy="1365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Prepared by: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    Major,       (SC)          PA   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             Chief, PBB, OG6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oneCellAnchor>
  <xdr:oneCellAnchor>
    <xdr:from>
      <xdr:col>12</xdr:col>
      <xdr:colOff>257175</xdr:colOff>
      <xdr:row>24</xdr:row>
      <xdr:rowOff>0</xdr:rowOff>
    </xdr:from>
    <xdr:ext cx="3070972" cy="1092917"/>
    <xdr:sp>
      <xdr:nvSpPr>
        <xdr:cNvPr id="3" name="TextBox 2"/>
        <xdr:cNvSpPr txBox="1"/>
      </xdr:nvSpPr>
      <xdr:spPr>
        <a:xfrm>
          <a:off x="11819255" y="4565650"/>
          <a:ext cx="3070860" cy="1092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7" charset="0"/>
              <a:cs typeface="Arial" panose="020B0604020202020204" pitchFamily="7" charset="0"/>
            </a:rPr>
            <a:t>Approved by:</a:t>
          </a:r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000" baseline="0">
              <a:latin typeface="Arial" panose="020B0604020202020204" pitchFamily="7" charset="0"/>
              <a:cs typeface="Arial" panose="020B0604020202020204" pitchFamily="7" charset="0"/>
            </a:rPr>
            <a:t>              </a:t>
          </a:r>
          <a:r>
            <a:rPr lang="en-US" sz="1000" b="1" baseline="0">
              <a:latin typeface="Arial" panose="020B0604020202020204" pitchFamily="7" charset="0"/>
              <a:cs typeface="Arial" panose="020B0604020202020204" pitchFamily="7" charset="0"/>
            </a:rPr>
            <a:t>CONSTANCIO M ESPINA II</a:t>
          </a:r>
          <a:endParaRPr lang="en-US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000" baseline="0">
              <a:latin typeface="Arial" panose="020B0604020202020204" pitchFamily="7" charset="0"/>
              <a:cs typeface="Arial" panose="020B0604020202020204" pitchFamily="7" charset="0"/>
            </a:rPr>
            <a:t>              Colonel     GSC   (SC)     PA</a:t>
          </a:r>
          <a:endParaRPr lang="en-US" sz="1000" baseline="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1000" baseline="0">
              <a:latin typeface="Arial" panose="020B0604020202020204" pitchFamily="7" charset="0"/>
              <a:cs typeface="Arial" panose="020B0604020202020204" pitchFamily="7" charset="0"/>
            </a:rPr>
            <a:t>              AC of S for C4S, G6</a:t>
          </a:r>
          <a:endParaRPr lang="en-US" sz="1000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49"/>
  <sheetViews>
    <sheetView zoomScale="80" zoomScaleNormal="80" workbookViewId="0">
      <selection activeCell="S21" sqref="S21"/>
    </sheetView>
  </sheetViews>
  <sheetFormatPr defaultColWidth="8.85454545454546" defaultRowHeight="12.5"/>
  <cols>
    <col min="1" max="1" width="5.42727272727273" style="82" customWidth="1"/>
    <col min="2" max="2" width="15.2818181818182" style="82" customWidth="1"/>
    <col min="3" max="3" width="25.4272727272727" style="193" customWidth="1"/>
    <col min="4" max="4" width="8.85454545454546" style="82" customWidth="1"/>
    <col min="5" max="5" width="15.4272727272727" style="82" customWidth="1"/>
    <col min="6" max="6" width="10" style="82" customWidth="1"/>
    <col min="7" max="7" width="10.4272727272727" style="82" customWidth="1"/>
    <col min="8" max="8" width="9.57272727272727" style="82" customWidth="1"/>
    <col min="9" max="9" width="9.28181818181818" style="194" customWidth="1"/>
    <col min="10" max="10" width="9.57272727272727" style="194" customWidth="1"/>
    <col min="11" max="11" width="16.7090909090909" style="194" customWidth="1"/>
    <col min="12" max="12" width="17.2818181818182" style="82" customWidth="1"/>
    <col min="13" max="13" width="17.7090909090909" style="194" customWidth="1"/>
    <col min="14" max="14" width="25" style="170" customWidth="1"/>
    <col min="15" max="15" width="8.85454545454546" style="194"/>
    <col min="16" max="16" width="15.1363636363636" style="194" customWidth="1"/>
    <col min="17" max="17" width="16.2818181818182" style="194" customWidth="1"/>
    <col min="18" max="16384" width="8.85454545454546" style="194"/>
  </cols>
  <sheetData>
    <row r="1" ht="12.75" customHeight="1" spans="1:1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ht="12.75" customHeight="1" spans="1:1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ht="12.75" customHeight="1" spans="1:14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220" t="s">
        <v>3</v>
      </c>
      <c r="N4" s="221"/>
    </row>
    <row r="5" ht="13" spans="1:14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ht="36" customHeight="1" spans="1:14">
      <c r="A7" s="196" t="s">
        <v>5</v>
      </c>
      <c r="B7" s="197" t="s">
        <v>6</v>
      </c>
      <c r="C7" s="197" t="s">
        <v>7</v>
      </c>
      <c r="D7" s="197" t="s">
        <v>8</v>
      </c>
      <c r="E7" s="196" t="s">
        <v>9</v>
      </c>
      <c r="F7" s="196" t="s">
        <v>10</v>
      </c>
      <c r="G7" s="196"/>
      <c r="H7" s="196"/>
      <c r="I7" s="196"/>
      <c r="J7" s="196" t="s">
        <v>11</v>
      </c>
      <c r="K7" s="196" t="s">
        <v>12</v>
      </c>
      <c r="L7" s="196"/>
      <c r="M7" s="196"/>
      <c r="N7" s="196" t="s">
        <v>13</v>
      </c>
    </row>
    <row r="8" ht="43.5" customHeight="1" spans="1:14">
      <c r="A8" s="196"/>
      <c r="B8" s="197"/>
      <c r="C8" s="197"/>
      <c r="D8" s="197"/>
      <c r="E8" s="196"/>
      <c r="F8" s="196" t="s">
        <v>14</v>
      </c>
      <c r="G8" s="196" t="s">
        <v>15</v>
      </c>
      <c r="H8" s="196" t="s">
        <v>16</v>
      </c>
      <c r="I8" s="196" t="s">
        <v>17</v>
      </c>
      <c r="J8" s="196"/>
      <c r="K8" s="196" t="s">
        <v>18</v>
      </c>
      <c r="L8" s="196" t="s">
        <v>19</v>
      </c>
      <c r="M8" s="196" t="s">
        <v>20</v>
      </c>
      <c r="N8" s="196" t="s">
        <v>21</v>
      </c>
    </row>
    <row r="9" spans="1:14">
      <c r="A9" s="198">
        <v>1</v>
      </c>
      <c r="B9" s="198">
        <v>2</v>
      </c>
      <c r="C9" s="198">
        <v>3</v>
      </c>
      <c r="D9" s="198">
        <v>4</v>
      </c>
      <c r="E9" s="198">
        <v>6</v>
      </c>
      <c r="F9" s="198">
        <v>7</v>
      </c>
      <c r="G9" s="198">
        <v>8</v>
      </c>
      <c r="H9" s="198">
        <v>9</v>
      </c>
      <c r="I9" s="198">
        <v>10</v>
      </c>
      <c r="J9" s="198">
        <v>11</v>
      </c>
      <c r="K9" s="198">
        <v>12</v>
      </c>
      <c r="L9" s="198">
        <v>13</v>
      </c>
      <c r="M9" s="198">
        <v>14</v>
      </c>
      <c r="N9" s="198">
        <v>15</v>
      </c>
    </row>
    <row r="10" ht="13" spans="1:14">
      <c r="A10" s="198">
        <v>2</v>
      </c>
      <c r="B10" s="198"/>
      <c r="C10" s="78" t="s">
        <v>22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</row>
    <row r="11" ht="25" spans="1:14">
      <c r="A11" s="198">
        <v>3</v>
      </c>
      <c r="B11" s="201" t="s">
        <v>23</v>
      </c>
      <c r="C11" s="202" t="s">
        <v>24</v>
      </c>
      <c r="D11" s="198" t="s">
        <v>25</v>
      </c>
      <c r="E11" s="114" t="s">
        <v>26</v>
      </c>
      <c r="F11" s="203">
        <v>44958</v>
      </c>
      <c r="G11" s="203" t="s">
        <v>27</v>
      </c>
      <c r="H11" s="203">
        <v>44958</v>
      </c>
      <c r="I11" s="203">
        <v>44958</v>
      </c>
      <c r="J11" s="198" t="s">
        <v>28</v>
      </c>
      <c r="K11" s="222">
        <f>L11</f>
        <v>11540300</v>
      </c>
      <c r="L11" s="111">
        <f>PPMP!H10</f>
        <v>11540300</v>
      </c>
      <c r="M11" s="198"/>
      <c r="N11" s="223" t="s">
        <v>29</v>
      </c>
    </row>
    <row r="12" ht="25" spans="1:14">
      <c r="A12" s="198">
        <v>4</v>
      </c>
      <c r="B12" s="201" t="s">
        <v>30</v>
      </c>
      <c r="C12" s="204" t="s">
        <v>31</v>
      </c>
      <c r="D12" s="198" t="s">
        <v>32</v>
      </c>
      <c r="E12" s="114" t="s">
        <v>26</v>
      </c>
      <c r="F12" s="203">
        <v>44958</v>
      </c>
      <c r="G12" s="203" t="s">
        <v>27</v>
      </c>
      <c r="H12" s="203">
        <v>44958</v>
      </c>
      <c r="I12" s="203">
        <v>44958</v>
      </c>
      <c r="J12" s="198" t="s">
        <v>28</v>
      </c>
      <c r="K12" s="222">
        <f t="shared" ref="K12:K26" si="0">L12</f>
        <v>200000</v>
      </c>
      <c r="L12" s="111">
        <f>PPMP!H292</f>
        <v>200000</v>
      </c>
      <c r="M12" s="198"/>
      <c r="N12" s="223" t="s">
        <v>29</v>
      </c>
    </row>
    <row r="13" ht="25" spans="1:14">
      <c r="A13" s="198">
        <v>5</v>
      </c>
      <c r="B13" s="201" t="s">
        <v>33</v>
      </c>
      <c r="C13" s="204" t="s">
        <v>34</v>
      </c>
      <c r="D13" s="198" t="s">
        <v>25</v>
      </c>
      <c r="E13" s="114" t="s">
        <v>35</v>
      </c>
      <c r="F13" s="203">
        <v>44835</v>
      </c>
      <c r="G13" s="203">
        <v>44866</v>
      </c>
      <c r="H13" s="203">
        <v>44896</v>
      </c>
      <c r="I13" s="203">
        <v>44927</v>
      </c>
      <c r="J13" s="198" t="s">
        <v>28</v>
      </c>
      <c r="K13" s="222">
        <f t="shared" si="0"/>
        <v>6500000</v>
      </c>
      <c r="L13" s="111">
        <f>PPMP!H295</f>
        <v>6500000</v>
      </c>
      <c r="M13" s="198"/>
      <c r="N13" s="223" t="s">
        <v>36</v>
      </c>
    </row>
    <row r="14" ht="25" spans="1:14">
      <c r="A14" s="198">
        <v>6</v>
      </c>
      <c r="B14" s="201" t="s">
        <v>33</v>
      </c>
      <c r="C14" s="204" t="s">
        <v>34</v>
      </c>
      <c r="D14" s="198" t="s">
        <v>25</v>
      </c>
      <c r="E14" s="114" t="s">
        <v>26</v>
      </c>
      <c r="F14" s="203">
        <v>44958</v>
      </c>
      <c r="G14" s="203" t="s">
        <v>27</v>
      </c>
      <c r="H14" s="203">
        <v>44958</v>
      </c>
      <c r="I14" s="203">
        <v>44958</v>
      </c>
      <c r="J14" s="198" t="s">
        <v>28</v>
      </c>
      <c r="K14" s="222">
        <f t="shared" si="0"/>
        <v>18062000</v>
      </c>
      <c r="L14" s="111">
        <f>PPMP!H305</f>
        <v>18062000</v>
      </c>
      <c r="M14" s="198"/>
      <c r="N14" s="223" t="s">
        <v>29</v>
      </c>
    </row>
    <row r="15" ht="25" spans="1:14">
      <c r="A15" s="198">
        <v>7</v>
      </c>
      <c r="B15" s="201" t="s">
        <v>37</v>
      </c>
      <c r="C15" s="204" t="s">
        <v>38</v>
      </c>
      <c r="D15" s="198" t="s">
        <v>25</v>
      </c>
      <c r="E15" s="114" t="s">
        <v>35</v>
      </c>
      <c r="F15" s="203">
        <v>44835</v>
      </c>
      <c r="G15" s="203">
        <v>44866</v>
      </c>
      <c r="H15" s="203">
        <v>44896</v>
      </c>
      <c r="I15" s="203">
        <v>44927</v>
      </c>
      <c r="J15" s="198" t="s">
        <v>28</v>
      </c>
      <c r="K15" s="222">
        <f t="shared" si="0"/>
        <v>3000000</v>
      </c>
      <c r="L15" s="111">
        <f>PPMP!H391</f>
        <v>3000000</v>
      </c>
      <c r="M15" s="198"/>
      <c r="N15" s="223" t="s">
        <v>36</v>
      </c>
    </row>
    <row r="16" ht="25" spans="1:14">
      <c r="A16" s="198">
        <v>8</v>
      </c>
      <c r="B16" s="201" t="s">
        <v>37</v>
      </c>
      <c r="C16" s="204" t="s">
        <v>38</v>
      </c>
      <c r="D16" s="198" t="s">
        <v>39</v>
      </c>
      <c r="E16" s="114" t="s">
        <v>35</v>
      </c>
      <c r="F16" s="203">
        <v>44949</v>
      </c>
      <c r="G16" s="203">
        <v>44615</v>
      </c>
      <c r="H16" s="203">
        <v>44643</v>
      </c>
      <c r="I16" s="203">
        <v>44674</v>
      </c>
      <c r="J16" s="198" t="s">
        <v>28</v>
      </c>
      <c r="K16" s="222">
        <f t="shared" si="0"/>
        <v>5211928</v>
      </c>
      <c r="L16" s="111">
        <f>PPMP!H395</f>
        <v>5211928</v>
      </c>
      <c r="M16" s="198"/>
      <c r="N16" s="223" t="s">
        <v>29</v>
      </c>
    </row>
    <row r="17" ht="25" spans="1:14">
      <c r="A17" s="198">
        <v>9</v>
      </c>
      <c r="B17" s="201" t="s">
        <v>37</v>
      </c>
      <c r="C17" s="204" t="s">
        <v>38</v>
      </c>
      <c r="D17" s="198" t="s">
        <v>25</v>
      </c>
      <c r="E17" s="114" t="s">
        <v>26</v>
      </c>
      <c r="F17" s="203">
        <v>44958</v>
      </c>
      <c r="G17" s="203" t="s">
        <v>27</v>
      </c>
      <c r="H17" s="203">
        <v>44958</v>
      </c>
      <c r="I17" s="203">
        <v>44958</v>
      </c>
      <c r="J17" s="198" t="s">
        <v>28</v>
      </c>
      <c r="K17" s="222">
        <f t="shared" si="0"/>
        <v>8274727.998</v>
      </c>
      <c r="L17" s="111">
        <f>PPMP!H398</f>
        <v>8274727.998</v>
      </c>
      <c r="M17" s="198"/>
      <c r="N17" s="223" t="s">
        <v>29</v>
      </c>
    </row>
    <row r="18" ht="39.75" customHeight="1" spans="1:14">
      <c r="A18" s="198">
        <v>10</v>
      </c>
      <c r="B18" s="201" t="s">
        <v>40</v>
      </c>
      <c r="C18" s="204" t="s">
        <v>41</v>
      </c>
      <c r="D18" s="198" t="s">
        <v>25</v>
      </c>
      <c r="E18" s="114" t="s">
        <v>26</v>
      </c>
      <c r="F18" s="203">
        <v>44958</v>
      </c>
      <c r="G18" s="203" t="s">
        <v>27</v>
      </c>
      <c r="H18" s="203">
        <v>44958</v>
      </c>
      <c r="I18" s="203">
        <v>44958</v>
      </c>
      <c r="J18" s="198" t="s">
        <v>28</v>
      </c>
      <c r="K18" s="222">
        <f t="shared" si="0"/>
        <v>7500000</v>
      </c>
      <c r="L18" s="111">
        <f>PPMP!H426</f>
        <v>7500000</v>
      </c>
      <c r="M18" s="198"/>
      <c r="N18" s="223" t="s">
        <v>29</v>
      </c>
    </row>
    <row r="19" ht="25" spans="1:14">
      <c r="A19" s="198">
        <v>11</v>
      </c>
      <c r="B19" s="201" t="s">
        <v>42</v>
      </c>
      <c r="C19" s="204" t="s">
        <v>43</v>
      </c>
      <c r="D19" s="198" t="s">
        <v>32</v>
      </c>
      <c r="E19" s="114" t="s">
        <v>26</v>
      </c>
      <c r="F19" s="203">
        <v>44958</v>
      </c>
      <c r="G19" s="203" t="s">
        <v>27</v>
      </c>
      <c r="H19" s="203">
        <v>44958</v>
      </c>
      <c r="I19" s="203">
        <v>44958</v>
      </c>
      <c r="J19" s="198" t="s">
        <v>28</v>
      </c>
      <c r="K19" s="222">
        <f t="shared" si="0"/>
        <v>6631195</v>
      </c>
      <c r="L19" s="111">
        <f>PPMP!H444</f>
        <v>6631195</v>
      </c>
      <c r="M19" s="198"/>
      <c r="N19" s="223" t="s">
        <v>29</v>
      </c>
    </row>
    <row r="20" ht="25" spans="1:14">
      <c r="A20" s="198">
        <v>12</v>
      </c>
      <c r="B20" s="201" t="s">
        <v>44</v>
      </c>
      <c r="C20" s="204" t="s">
        <v>45</v>
      </c>
      <c r="D20" s="198" t="s">
        <v>46</v>
      </c>
      <c r="E20" s="114" t="s">
        <v>47</v>
      </c>
      <c r="F20" s="203" t="s">
        <v>27</v>
      </c>
      <c r="G20" s="203" t="s">
        <v>27</v>
      </c>
      <c r="H20" s="203">
        <v>44958</v>
      </c>
      <c r="I20" s="203">
        <v>44958</v>
      </c>
      <c r="J20" s="198" t="s">
        <v>28</v>
      </c>
      <c r="K20" s="222">
        <f t="shared" si="0"/>
        <v>37334164</v>
      </c>
      <c r="L20" s="111">
        <f>PPMP!H498</f>
        <v>37334164</v>
      </c>
      <c r="M20" s="198"/>
      <c r="N20" s="223" t="s">
        <v>29</v>
      </c>
    </row>
    <row r="21" ht="25" spans="1:14">
      <c r="A21" s="198">
        <v>13</v>
      </c>
      <c r="B21" s="201" t="s">
        <v>44</v>
      </c>
      <c r="C21" s="204" t="s">
        <v>45</v>
      </c>
      <c r="D21" s="198" t="s">
        <v>25</v>
      </c>
      <c r="E21" s="114" t="s">
        <v>26</v>
      </c>
      <c r="F21" s="203" t="s">
        <v>27</v>
      </c>
      <c r="G21" s="203" t="s">
        <v>27</v>
      </c>
      <c r="H21" s="203">
        <v>44958</v>
      </c>
      <c r="I21" s="203">
        <v>44958</v>
      </c>
      <c r="J21" s="198" t="s">
        <v>28</v>
      </c>
      <c r="K21" s="222">
        <f t="shared" si="0"/>
        <v>480000</v>
      </c>
      <c r="L21" s="111">
        <f>PPMP!H507</f>
        <v>480000</v>
      </c>
      <c r="M21" s="198"/>
      <c r="N21" s="223" t="s">
        <v>29</v>
      </c>
    </row>
    <row r="22" ht="37.5" spans="1:14">
      <c r="A22" s="198">
        <v>14</v>
      </c>
      <c r="B22" s="201" t="s">
        <v>48</v>
      </c>
      <c r="C22" s="204" t="s">
        <v>49</v>
      </c>
      <c r="D22" s="198" t="s">
        <v>46</v>
      </c>
      <c r="E22" s="114" t="s">
        <v>47</v>
      </c>
      <c r="F22" s="203" t="s">
        <v>27</v>
      </c>
      <c r="G22" s="203" t="s">
        <v>27</v>
      </c>
      <c r="H22" s="203">
        <v>44958</v>
      </c>
      <c r="I22" s="203">
        <v>44958</v>
      </c>
      <c r="J22" s="198" t="s">
        <v>28</v>
      </c>
      <c r="K22" s="222">
        <f t="shared" si="0"/>
        <v>16084800</v>
      </c>
      <c r="L22" s="111">
        <f>PPMP!H510</f>
        <v>16084800</v>
      </c>
      <c r="M22" s="198"/>
      <c r="N22" s="223" t="s">
        <v>29</v>
      </c>
    </row>
    <row r="23" ht="25" spans="1:14">
      <c r="A23" s="198">
        <v>15</v>
      </c>
      <c r="B23" s="201" t="s">
        <v>50</v>
      </c>
      <c r="C23" s="204" t="s">
        <v>51</v>
      </c>
      <c r="D23" s="198" t="s">
        <v>46</v>
      </c>
      <c r="E23" s="114" t="s">
        <v>47</v>
      </c>
      <c r="F23" s="203" t="s">
        <v>27</v>
      </c>
      <c r="G23" s="203" t="s">
        <v>27</v>
      </c>
      <c r="H23" s="203">
        <v>44958</v>
      </c>
      <c r="I23" s="203">
        <v>44958</v>
      </c>
      <c r="J23" s="198" t="s">
        <v>28</v>
      </c>
      <c r="K23" s="222">
        <f t="shared" si="0"/>
        <v>1650000</v>
      </c>
      <c r="L23" s="111">
        <f>PPMP!H513</f>
        <v>1650000</v>
      </c>
      <c r="M23" s="198"/>
      <c r="N23" s="223" t="s">
        <v>29</v>
      </c>
    </row>
    <row r="24" ht="25" spans="1:14">
      <c r="A24" s="198">
        <v>16</v>
      </c>
      <c r="B24" s="201" t="s">
        <v>52</v>
      </c>
      <c r="C24" s="204" t="s">
        <v>53</v>
      </c>
      <c r="D24" s="198" t="s">
        <v>25</v>
      </c>
      <c r="E24" s="114" t="s">
        <v>35</v>
      </c>
      <c r="F24" s="203">
        <v>44835</v>
      </c>
      <c r="G24" s="203">
        <v>44866</v>
      </c>
      <c r="H24" s="203">
        <v>44896</v>
      </c>
      <c r="I24" s="203">
        <v>44927</v>
      </c>
      <c r="J24" s="198" t="s">
        <v>28</v>
      </c>
      <c r="K24" s="222">
        <f t="shared" si="0"/>
        <v>30652115</v>
      </c>
      <c r="L24" s="111">
        <f>PPMP!H516</f>
        <v>30652115</v>
      </c>
      <c r="M24" s="198"/>
      <c r="N24" s="223" t="s">
        <v>36</v>
      </c>
    </row>
    <row r="25" ht="25" spans="1:14">
      <c r="A25" s="198">
        <v>17</v>
      </c>
      <c r="B25" s="201" t="s">
        <v>54</v>
      </c>
      <c r="C25" s="204" t="s">
        <v>55</v>
      </c>
      <c r="D25" s="198" t="s">
        <v>25</v>
      </c>
      <c r="E25" s="114" t="s">
        <v>26</v>
      </c>
      <c r="F25" s="203">
        <v>44958</v>
      </c>
      <c r="G25" s="203" t="s">
        <v>27</v>
      </c>
      <c r="H25" s="203">
        <v>44958</v>
      </c>
      <c r="I25" s="203">
        <v>44958</v>
      </c>
      <c r="J25" s="198" t="s">
        <v>28</v>
      </c>
      <c r="K25" s="222">
        <f t="shared" si="0"/>
        <v>4594550</v>
      </c>
      <c r="L25" s="111">
        <f>PPMP!H543</f>
        <v>4594550</v>
      </c>
      <c r="M25" s="198"/>
      <c r="N25" s="223" t="s">
        <v>29</v>
      </c>
    </row>
    <row r="26" ht="25" spans="1:14">
      <c r="A26" s="198">
        <v>18</v>
      </c>
      <c r="B26" s="201" t="s">
        <v>56</v>
      </c>
      <c r="C26" s="202" t="s">
        <v>57</v>
      </c>
      <c r="D26" s="198" t="s">
        <v>25</v>
      </c>
      <c r="E26" s="114" t="s">
        <v>26</v>
      </c>
      <c r="F26" s="203">
        <v>44958</v>
      </c>
      <c r="G26" s="203" t="s">
        <v>27</v>
      </c>
      <c r="H26" s="203">
        <v>44958</v>
      </c>
      <c r="I26" s="203">
        <v>44958</v>
      </c>
      <c r="J26" s="198" t="s">
        <v>28</v>
      </c>
      <c r="K26" s="222">
        <f t="shared" si="0"/>
        <v>750000</v>
      </c>
      <c r="L26" s="111">
        <f>PPMP!H551</f>
        <v>750000</v>
      </c>
      <c r="M26" s="198"/>
      <c r="N26" s="223" t="s">
        <v>29</v>
      </c>
    </row>
    <row r="27" ht="13" spans="1:17">
      <c r="A27" s="198">
        <v>19</v>
      </c>
      <c r="B27" s="254"/>
      <c r="C27" s="255" t="s">
        <v>58</v>
      </c>
      <c r="D27" s="198"/>
      <c r="E27" s="114"/>
      <c r="F27" s="203"/>
      <c r="G27" s="203"/>
      <c r="H27" s="203"/>
      <c r="I27" s="203"/>
      <c r="J27" s="198"/>
      <c r="K27" s="222"/>
      <c r="L27" s="222"/>
      <c r="M27" s="198"/>
      <c r="N27" s="223"/>
      <c r="Q27" s="267"/>
    </row>
    <row r="28" ht="37.5" spans="1:17">
      <c r="A28" s="198">
        <v>20</v>
      </c>
      <c r="B28" s="254" t="s">
        <v>59</v>
      </c>
      <c r="C28" s="256" t="s">
        <v>60</v>
      </c>
      <c r="D28" s="198" t="s">
        <v>25</v>
      </c>
      <c r="E28" s="114" t="s">
        <v>61</v>
      </c>
      <c r="F28" s="203">
        <v>44949</v>
      </c>
      <c r="G28" s="203">
        <v>44615</v>
      </c>
      <c r="H28" s="203">
        <v>44643</v>
      </c>
      <c r="I28" s="203">
        <v>44674</v>
      </c>
      <c r="J28" s="198" t="s">
        <v>28</v>
      </c>
      <c r="K28" s="222">
        <f>M28</f>
        <v>14892800</v>
      </c>
      <c r="L28" s="222"/>
      <c r="M28" s="111">
        <f>PPMP!H555</f>
        <v>14892800</v>
      </c>
      <c r="N28" s="223" t="s">
        <v>29</v>
      </c>
      <c r="Q28" s="267"/>
    </row>
    <row r="29" ht="25" spans="1:17">
      <c r="A29" s="198">
        <v>21</v>
      </c>
      <c r="B29" s="254" t="s">
        <v>62</v>
      </c>
      <c r="C29" s="256" t="s">
        <v>63</v>
      </c>
      <c r="D29" s="198" t="s">
        <v>25</v>
      </c>
      <c r="E29" s="114" t="s">
        <v>61</v>
      </c>
      <c r="F29" s="203">
        <v>44949</v>
      </c>
      <c r="G29" s="203">
        <v>44615</v>
      </c>
      <c r="H29" s="203">
        <v>44643</v>
      </c>
      <c r="I29" s="203">
        <v>44674</v>
      </c>
      <c r="J29" s="198" t="s">
        <v>28</v>
      </c>
      <c r="K29" s="222">
        <f t="shared" ref="K29:K30" si="1">M29</f>
        <v>2470000</v>
      </c>
      <c r="L29" s="222"/>
      <c r="M29" s="111">
        <f>PPMP!H580</f>
        <v>2470000</v>
      </c>
      <c r="N29" s="223" t="s">
        <v>29</v>
      </c>
      <c r="Q29" s="267"/>
    </row>
    <row r="30" ht="39.75" customHeight="1" spans="1:17">
      <c r="A30" s="198">
        <v>22</v>
      </c>
      <c r="B30" s="257" t="s">
        <v>59</v>
      </c>
      <c r="C30" s="258" t="s">
        <v>60</v>
      </c>
      <c r="D30" s="198" t="s">
        <v>25</v>
      </c>
      <c r="E30" s="114" t="s">
        <v>26</v>
      </c>
      <c r="F30" s="203">
        <v>44949</v>
      </c>
      <c r="G30" s="203">
        <v>44615</v>
      </c>
      <c r="H30" s="203">
        <v>44643</v>
      </c>
      <c r="I30" s="203">
        <v>44674</v>
      </c>
      <c r="J30" s="198" t="s">
        <v>28</v>
      </c>
      <c r="K30" s="222">
        <f t="shared" si="1"/>
        <v>544200</v>
      </c>
      <c r="L30" s="222"/>
      <c r="M30" s="111">
        <f>PPMP!H584</f>
        <v>544200</v>
      </c>
      <c r="N30" s="114" t="s">
        <v>29</v>
      </c>
      <c r="Q30" s="267"/>
    </row>
    <row r="31" spans="1:17">
      <c r="A31" s="259"/>
      <c r="B31" s="260"/>
      <c r="C31" s="261"/>
      <c r="D31" s="259"/>
      <c r="E31" s="262"/>
      <c r="F31" s="263"/>
      <c r="G31" s="263"/>
      <c r="H31" s="263"/>
      <c r="I31" s="263"/>
      <c r="J31" s="259"/>
      <c r="K31" s="265"/>
      <c r="L31" s="265"/>
      <c r="M31" s="266"/>
      <c r="N31" s="262"/>
      <c r="Q31" s="267"/>
    </row>
    <row r="32" ht="13" spans="1:17">
      <c r="A32" s="198">
        <v>23</v>
      </c>
      <c r="B32" s="257"/>
      <c r="C32" s="264" t="s">
        <v>64</v>
      </c>
      <c r="D32" s="198"/>
      <c r="E32" s="114"/>
      <c r="F32" s="203"/>
      <c r="G32" s="203"/>
      <c r="H32" s="203"/>
      <c r="I32" s="203"/>
      <c r="J32" s="198"/>
      <c r="K32" s="222"/>
      <c r="L32" s="222"/>
      <c r="M32" s="198"/>
      <c r="N32" s="114"/>
      <c r="Q32" s="267"/>
    </row>
    <row r="33" ht="39.75" customHeight="1" spans="1:17">
      <c r="A33" s="198">
        <v>24</v>
      </c>
      <c r="B33" s="257" t="s">
        <v>59</v>
      </c>
      <c r="C33" s="258" t="s">
        <v>60</v>
      </c>
      <c r="D33" s="198" t="s">
        <v>25</v>
      </c>
      <c r="E33" s="114" t="s">
        <v>65</v>
      </c>
      <c r="F33" s="203">
        <v>44949</v>
      </c>
      <c r="G33" s="203">
        <v>44615</v>
      </c>
      <c r="H33" s="203">
        <v>44643</v>
      </c>
      <c r="I33" s="203">
        <v>44674</v>
      </c>
      <c r="J33" s="198" t="s">
        <v>28</v>
      </c>
      <c r="K33" s="222">
        <f>M33</f>
        <v>157432000</v>
      </c>
      <c r="L33" s="222"/>
      <c r="M33" s="111">
        <f>PPMP!H594</f>
        <v>157432000</v>
      </c>
      <c r="N33" s="114" t="s">
        <v>29</v>
      </c>
      <c r="Q33" s="267"/>
    </row>
    <row r="34" ht="13" spans="1:14">
      <c r="A34" s="211">
        <v>25</v>
      </c>
      <c r="B34" s="212"/>
      <c r="C34" s="213" t="s">
        <v>18</v>
      </c>
      <c r="D34" s="214"/>
      <c r="E34" s="214"/>
      <c r="F34" s="214"/>
      <c r="G34" s="214"/>
      <c r="H34" s="214"/>
      <c r="I34" s="214"/>
      <c r="J34" s="214"/>
      <c r="K34" s="227">
        <f>SUM(K11:K33)</f>
        <v>333804779.998</v>
      </c>
      <c r="L34" s="227">
        <f>SUM(L11:L33)</f>
        <v>158465779.998</v>
      </c>
      <c r="M34" s="227">
        <f>SUM(M11:M33)</f>
        <v>175339000</v>
      </c>
      <c r="N34" s="228"/>
    </row>
    <row r="35" spans="1:20">
      <c r="A35" s="193"/>
      <c r="B35" s="193"/>
      <c r="D35" s="193"/>
      <c r="E35" s="193"/>
      <c r="F35" s="193"/>
      <c r="G35" s="193"/>
      <c r="H35" s="193"/>
      <c r="I35" s="193"/>
      <c r="L35" s="229"/>
      <c r="M35" s="229"/>
      <c r="N35" s="229"/>
      <c r="O35" s="229"/>
      <c r="P35" s="229"/>
      <c r="Q35" s="229"/>
      <c r="R35" s="229"/>
      <c r="S35" s="229"/>
      <c r="T35" s="229"/>
    </row>
    <row r="36" spans="2:13">
      <c r="B36" s="85" t="s">
        <v>66</v>
      </c>
      <c r="D36" s="85"/>
      <c r="E36" s="85"/>
      <c r="G36" s="85" t="s">
        <v>67</v>
      </c>
      <c r="J36" s="85"/>
      <c r="K36" s="85"/>
      <c r="L36" s="80"/>
      <c r="M36" s="85" t="s">
        <v>68</v>
      </c>
    </row>
    <row r="37" spans="10:11">
      <c r="J37" s="70"/>
      <c r="K37" s="70"/>
    </row>
    <row r="38" spans="10:11">
      <c r="J38" s="170"/>
      <c r="K38" s="170"/>
    </row>
    <row r="39" ht="15" customHeight="1" spans="10:11">
      <c r="J39" s="82"/>
      <c r="K39" s="82"/>
    </row>
    <row r="40" ht="13" spans="2:13">
      <c r="B40" s="168" t="s">
        <v>69</v>
      </c>
      <c r="C40" s="215"/>
      <c r="E40" s="179"/>
      <c r="F40" s="194"/>
      <c r="G40" s="216" t="s">
        <v>70</v>
      </c>
      <c r="H40" s="194"/>
      <c r="J40" s="179"/>
      <c r="K40" s="217"/>
      <c r="M40" s="216" t="s">
        <v>71</v>
      </c>
    </row>
    <row r="41" ht="13" spans="2:13">
      <c r="B41" s="170" t="s">
        <v>72</v>
      </c>
      <c r="C41" s="81"/>
      <c r="D41" s="179"/>
      <c r="E41" s="85"/>
      <c r="F41" s="194"/>
      <c r="G41" s="194" t="s">
        <v>73</v>
      </c>
      <c r="H41" s="194"/>
      <c r="J41" s="85"/>
      <c r="K41" s="85"/>
      <c r="L41" s="179"/>
      <c r="M41" s="194" t="s">
        <v>74</v>
      </c>
    </row>
    <row r="42" spans="2:13">
      <c r="B42" s="170" t="s">
        <v>75</v>
      </c>
      <c r="C42" s="81"/>
      <c r="D42" s="85"/>
      <c r="E42" s="85"/>
      <c r="G42" s="85" t="s">
        <v>76</v>
      </c>
      <c r="J42" s="85"/>
      <c r="K42" s="85"/>
      <c r="L42" s="85"/>
      <c r="M42" s="194" t="s">
        <v>77</v>
      </c>
    </row>
    <row r="43" spans="15:16">
      <c r="O43" s="82"/>
      <c r="P43" s="82"/>
    </row>
    <row r="44" spans="15:16">
      <c r="O44" s="82"/>
      <c r="P44" s="82"/>
    </row>
    <row r="45" spans="15:16">
      <c r="O45" s="82"/>
      <c r="P45" s="82"/>
    </row>
    <row r="46" ht="13" spans="7:9">
      <c r="G46" s="194"/>
      <c r="I46" s="217"/>
    </row>
    <row r="47" spans="7:9">
      <c r="G47" s="194"/>
      <c r="I47" s="218"/>
    </row>
    <row r="48" spans="9:9">
      <c r="I48" s="218"/>
    </row>
    <row r="49" spans="9:9">
      <c r="I49" s="219"/>
    </row>
  </sheetData>
  <mergeCells count="13">
    <mergeCell ref="A1:N1"/>
    <mergeCell ref="A2:N2"/>
    <mergeCell ref="A3:N3"/>
    <mergeCell ref="A5:N5"/>
    <mergeCell ref="F7:I7"/>
    <mergeCell ref="K7:M7"/>
    <mergeCell ref="A35:H35"/>
    <mergeCell ref="A7:A8"/>
    <mergeCell ref="B7:B8"/>
    <mergeCell ref="C7:C8"/>
    <mergeCell ref="D7:D8"/>
    <mergeCell ref="E7:E8"/>
    <mergeCell ref="J7:J8"/>
  </mergeCells>
  <conditionalFormatting sqref="C27:C33">
    <cfRule type="containsText" dxfId="0" priority="1" operator="between" text="Note: Do not insert above this line. Click undo. Thanks">
      <formula>NOT(ISERROR(SEARCH("Note: Do not insert above this line. Click undo. Thanks",C27)))</formula>
    </cfRule>
  </conditionalFormatting>
  <printOptions horizontalCentered="1"/>
  <pageMargins left="0.12" right="0.12" top="0.748030402449694" bottom="0.57" header="0.31496062992126" footer="0.31496062992126"/>
  <pageSetup paperSize="9" scale="70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J786"/>
  <sheetViews>
    <sheetView view="pageBreakPreview" zoomScale="90" zoomScaleNormal="90" workbookViewId="0">
      <pane ySplit="9" topLeftCell="A591" activePane="bottomLeft" state="frozen"/>
      <selection/>
      <selection pane="bottomLeft" activeCell="C613" sqref="C613"/>
    </sheetView>
  </sheetViews>
  <sheetFormatPr defaultColWidth="8.85454545454546" defaultRowHeight="12.5"/>
  <cols>
    <col min="1" max="1" width="5.57272727272727" style="79" customWidth="1"/>
    <col min="2" max="2" width="15" style="80" customWidth="1"/>
    <col min="3" max="3" width="39.2818181818182" style="81" customWidth="1"/>
    <col min="4" max="4" width="10.1363636363636" style="82" customWidth="1"/>
    <col min="5" max="5" width="8.85454545454546" style="83" customWidth="1"/>
    <col min="6" max="6" width="7.70909090909091" style="82" customWidth="1"/>
    <col min="7" max="7" width="14.7090909090909" style="84" customWidth="1"/>
    <col min="8" max="8" width="17.7090909090909" style="84" customWidth="1"/>
    <col min="9" max="9" width="23.7090909090909" style="85" customWidth="1"/>
    <col min="10" max="11" width="3" style="83" customWidth="1"/>
    <col min="12" max="19" width="3.28181818181818" style="83" customWidth="1"/>
    <col min="20" max="20" width="3.85454545454545" style="83" customWidth="1"/>
    <col min="21" max="21" width="3.28181818181818" style="83" customWidth="1"/>
    <col min="22" max="23" width="3.85454545454545" style="83" customWidth="1"/>
    <col min="24" max="24" width="23.8545454545455" style="82" customWidth="1"/>
    <col min="25" max="25" width="12" style="82" customWidth="1"/>
    <col min="26" max="26" width="8" style="82" customWidth="1"/>
    <col min="27" max="27" width="15.4272727272727" style="82" customWidth="1"/>
    <col min="28" max="28" width="12.4272727272727" style="82" customWidth="1"/>
    <col min="29" max="29" width="19.4272727272727" style="82" customWidth="1"/>
    <col min="30" max="30" width="17.7090909090909" style="82" customWidth="1"/>
    <col min="31" max="31" width="22.2818181818182" style="82" customWidth="1"/>
    <col min="32" max="32" width="13.2818181818182" style="82" customWidth="1"/>
    <col min="33" max="33" width="17.2818181818182" style="82" customWidth="1"/>
    <col min="34" max="34" width="13.2818181818182" style="82" customWidth="1"/>
    <col min="35" max="35" width="23.8545454545455" style="82" customWidth="1"/>
    <col min="36" max="16384" width="8.85454545454546" style="82"/>
  </cols>
  <sheetData>
    <row r="1" spans="1:23">
      <c r="A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ht="13" spans="1:23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>
      <c r="A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>
      <c r="A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ht="13" spans="1:23">
      <c r="A5" s="86" t="s">
        <v>79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ht="13" spans="1:23">
      <c r="A6" s="80"/>
      <c r="C6" s="80"/>
      <c r="D6" s="80"/>
      <c r="E6" s="80"/>
      <c r="F6" s="80"/>
      <c r="G6" s="80"/>
      <c r="H6" s="80"/>
      <c r="I6" s="80"/>
      <c r="J6" s="80"/>
      <c r="K6" s="116"/>
      <c r="L6" s="116" t="s">
        <v>3</v>
      </c>
      <c r="M6" s="116"/>
      <c r="N6" s="116"/>
      <c r="O6" s="116"/>
      <c r="P6" s="116"/>
      <c r="Q6" s="116"/>
      <c r="R6" s="116"/>
      <c r="S6" s="116"/>
      <c r="T6" s="116"/>
      <c r="U6" s="116"/>
      <c r="V6" s="86"/>
      <c r="W6" s="86"/>
    </row>
    <row r="7" ht="13" spans="1:23">
      <c r="A7" s="87" t="s">
        <v>80</v>
      </c>
      <c r="B7" s="88" t="s">
        <v>81</v>
      </c>
      <c r="C7" s="89" t="s">
        <v>82</v>
      </c>
      <c r="D7" s="88" t="s">
        <v>83</v>
      </c>
      <c r="E7" s="88" t="s">
        <v>84</v>
      </c>
      <c r="F7" s="88"/>
      <c r="G7" s="88"/>
      <c r="H7" s="90" t="s">
        <v>85</v>
      </c>
      <c r="I7" s="88" t="s">
        <v>86</v>
      </c>
      <c r="J7" s="117" t="s">
        <v>87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86"/>
      <c r="W7" s="86"/>
    </row>
    <row r="8" ht="13" spans="1:23">
      <c r="A8" s="91">
        <v>1</v>
      </c>
      <c r="B8" s="92">
        <v>2</v>
      </c>
      <c r="C8" s="92">
        <v>3</v>
      </c>
      <c r="D8" s="92">
        <v>4</v>
      </c>
      <c r="E8" s="92">
        <v>5</v>
      </c>
      <c r="F8" s="92"/>
      <c r="G8" s="92"/>
      <c r="H8" s="93">
        <v>6</v>
      </c>
      <c r="I8" s="92">
        <v>7</v>
      </c>
      <c r="J8" s="118">
        <v>8</v>
      </c>
      <c r="K8" s="118">
        <v>9</v>
      </c>
      <c r="L8" s="118">
        <v>10</v>
      </c>
      <c r="M8" s="118">
        <v>11</v>
      </c>
      <c r="N8" s="118">
        <v>12</v>
      </c>
      <c r="O8" s="118">
        <v>13</v>
      </c>
      <c r="P8" s="118">
        <v>14</v>
      </c>
      <c r="Q8" s="118">
        <v>15</v>
      </c>
      <c r="R8" s="118">
        <v>16</v>
      </c>
      <c r="S8" s="126">
        <v>17</v>
      </c>
      <c r="T8" s="126">
        <v>18</v>
      </c>
      <c r="U8" s="126">
        <v>19</v>
      </c>
      <c r="V8" s="86"/>
      <c r="W8" s="86"/>
    </row>
    <row r="9" ht="13" spans="1:23">
      <c r="A9" s="91">
        <v>2</v>
      </c>
      <c r="B9" s="94"/>
      <c r="C9" s="95" t="s">
        <v>22</v>
      </c>
      <c r="D9" s="96"/>
      <c r="E9" s="97"/>
      <c r="F9" s="96"/>
      <c r="G9" s="96"/>
      <c r="H9" s="98"/>
      <c r="I9" s="119"/>
      <c r="J9" s="16" t="s">
        <v>88</v>
      </c>
      <c r="K9" s="16" t="s">
        <v>89</v>
      </c>
      <c r="L9" s="16" t="s">
        <v>90</v>
      </c>
      <c r="M9" s="16" t="s">
        <v>91</v>
      </c>
      <c r="N9" s="16" t="s">
        <v>90</v>
      </c>
      <c r="O9" s="16" t="s">
        <v>88</v>
      </c>
      <c r="P9" s="16" t="s">
        <v>88</v>
      </c>
      <c r="Q9" s="16" t="s">
        <v>91</v>
      </c>
      <c r="R9" s="16" t="s">
        <v>92</v>
      </c>
      <c r="S9" s="16" t="s">
        <v>93</v>
      </c>
      <c r="T9" s="16" t="s">
        <v>94</v>
      </c>
      <c r="U9" s="16" t="s">
        <v>95</v>
      </c>
      <c r="V9" s="86"/>
      <c r="W9" s="86"/>
    </row>
    <row r="10" s="75" customFormat="1" ht="13" spans="1:23">
      <c r="A10" s="91">
        <v>3</v>
      </c>
      <c r="B10" s="268" t="s">
        <v>23</v>
      </c>
      <c r="C10" s="231" t="s">
        <v>24</v>
      </c>
      <c r="D10" s="232"/>
      <c r="E10" s="233"/>
      <c r="F10" s="232"/>
      <c r="G10" s="232"/>
      <c r="H10" s="234">
        <f>H11+H37+H68+H99+H122+H144+H172+H191+H200+H234</f>
        <v>11540300</v>
      </c>
      <c r="I10" s="240" t="s">
        <v>26</v>
      </c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127"/>
      <c r="W10" s="127"/>
    </row>
    <row r="11" s="76" customFormat="1" ht="13" spans="1:23">
      <c r="A11" s="91">
        <v>4</v>
      </c>
      <c r="B11" s="269" t="s">
        <v>23</v>
      </c>
      <c r="C11" s="236" t="s">
        <v>96</v>
      </c>
      <c r="D11" s="237" t="s">
        <v>32</v>
      </c>
      <c r="E11" s="238"/>
      <c r="F11" s="237"/>
      <c r="G11" s="237"/>
      <c r="H11" s="239">
        <f>SUM(H12:H36)</f>
        <v>650000</v>
      </c>
      <c r="I11" s="242" t="s">
        <v>26</v>
      </c>
      <c r="J11" s="243"/>
      <c r="K11" s="244"/>
      <c r="L11" s="243"/>
      <c r="M11" s="243"/>
      <c r="N11" s="243"/>
      <c r="O11" s="243"/>
      <c r="P11" s="244">
        <v>1</v>
      </c>
      <c r="Q11" s="243"/>
      <c r="R11" s="243"/>
      <c r="S11" s="243"/>
      <c r="T11" s="243"/>
      <c r="U11" s="243"/>
      <c r="V11" s="128"/>
      <c r="W11" s="128"/>
    </row>
    <row r="12" s="76" customFormat="1" ht="13" spans="1:23">
      <c r="A12" s="91">
        <v>5</v>
      </c>
      <c r="B12" s="109"/>
      <c r="C12" s="129" t="s">
        <v>97</v>
      </c>
      <c r="D12" s="111"/>
      <c r="E12" s="112">
        <v>2</v>
      </c>
      <c r="F12" s="111" t="s">
        <v>98</v>
      </c>
      <c r="G12" s="111">
        <v>10000</v>
      </c>
      <c r="H12" s="98">
        <f>G12*E12</f>
        <v>20000</v>
      </c>
      <c r="I12" s="113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8"/>
      <c r="W12" s="128"/>
    </row>
    <row r="13" s="76" customFormat="1" ht="13" spans="1:23">
      <c r="A13" s="91">
        <v>6</v>
      </c>
      <c r="B13" s="109"/>
      <c r="C13" s="129" t="s">
        <v>99</v>
      </c>
      <c r="D13" s="111"/>
      <c r="E13" s="112">
        <v>4</v>
      </c>
      <c r="F13" s="111" t="s">
        <v>98</v>
      </c>
      <c r="G13" s="111">
        <v>3000</v>
      </c>
      <c r="H13" s="98">
        <f t="shared" ref="H13:H36" si="0">G13*E13</f>
        <v>12000</v>
      </c>
      <c r="I13" s="113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8"/>
      <c r="W13" s="128"/>
    </row>
    <row r="14" s="76" customFormat="1" ht="13" spans="1:23">
      <c r="A14" s="91">
        <v>7</v>
      </c>
      <c r="B14" s="109"/>
      <c r="C14" s="129" t="s">
        <v>100</v>
      </c>
      <c r="D14" s="111"/>
      <c r="E14" s="112">
        <v>50</v>
      </c>
      <c r="F14" s="111" t="s">
        <v>98</v>
      </c>
      <c r="G14" s="111">
        <v>200</v>
      </c>
      <c r="H14" s="98">
        <f t="shared" si="0"/>
        <v>10000</v>
      </c>
      <c r="I14" s="113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8"/>
      <c r="W14" s="128"/>
    </row>
    <row r="15" s="76" customFormat="1" ht="13" spans="1:23">
      <c r="A15" s="91">
        <v>8</v>
      </c>
      <c r="B15" s="109"/>
      <c r="C15" s="129" t="s">
        <v>101</v>
      </c>
      <c r="D15" s="111"/>
      <c r="E15" s="112">
        <v>15</v>
      </c>
      <c r="F15" s="111" t="s">
        <v>102</v>
      </c>
      <c r="G15" s="111">
        <v>2000</v>
      </c>
      <c r="H15" s="98">
        <f t="shared" si="0"/>
        <v>30000</v>
      </c>
      <c r="I15" s="113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8"/>
      <c r="W15" s="128"/>
    </row>
    <row r="16" s="76" customFormat="1" ht="13" spans="1:23">
      <c r="A16" s="91">
        <v>9</v>
      </c>
      <c r="B16" s="109"/>
      <c r="C16" s="129" t="s">
        <v>103</v>
      </c>
      <c r="D16" s="111"/>
      <c r="E16" s="112">
        <v>50</v>
      </c>
      <c r="F16" s="111" t="s">
        <v>98</v>
      </c>
      <c r="G16" s="111">
        <v>150</v>
      </c>
      <c r="H16" s="98">
        <f t="shared" si="0"/>
        <v>7500</v>
      </c>
      <c r="I16" s="113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8"/>
      <c r="W16" s="128"/>
    </row>
    <row r="17" s="76" customFormat="1" ht="13" spans="1:23">
      <c r="A17" s="91">
        <v>10</v>
      </c>
      <c r="B17" s="109"/>
      <c r="C17" s="129" t="s">
        <v>104</v>
      </c>
      <c r="D17" s="111"/>
      <c r="E17" s="112">
        <v>1</v>
      </c>
      <c r="F17" s="111" t="s">
        <v>105</v>
      </c>
      <c r="G17" s="111">
        <v>5000</v>
      </c>
      <c r="H17" s="98">
        <f t="shared" si="0"/>
        <v>5000</v>
      </c>
      <c r="I17" s="113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8"/>
      <c r="W17" s="128"/>
    </row>
    <row r="18" s="76" customFormat="1" ht="13" spans="1:23">
      <c r="A18" s="91">
        <v>11</v>
      </c>
      <c r="B18" s="109"/>
      <c r="C18" s="129" t="s">
        <v>106</v>
      </c>
      <c r="D18" s="111"/>
      <c r="E18" s="112">
        <v>5</v>
      </c>
      <c r="F18" s="111" t="s">
        <v>107</v>
      </c>
      <c r="G18" s="111">
        <v>200</v>
      </c>
      <c r="H18" s="98">
        <f t="shared" si="0"/>
        <v>1000</v>
      </c>
      <c r="I18" s="113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8"/>
      <c r="W18" s="128"/>
    </row>
    <row r="19" s="76" customFormat="1" ht="13" spans="1:23">
      <c r="A19" s="91">
        <v>12</v>
      </c>
      <c r="B19" s="109"/>
      <c r="C19" s="129" t="s">
        <v>108</v>
      </c>
      <c r="D19" s="111"/>
      <c r="E19" s="112">
        <v>4</v>
      </c>
      <c r="F19" s="111" t="s">
        <v>107</v>
      </c>
      <c r="G19" s="111">
        <v>70</v>
      </c>
      <c r="H19" s="98">
        <f t="shared" si="0"/>
        <v>280</v>
      </c>
      <c r="I19" s="113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8"/>
      <c r="W19" s="128"/>
    </row>
    <row r="20" s="76" customFormat="1" ht="13" spans="1:23">
      <c r="A20" s="91">
        <v>13</v>
      </c>
      <c r="B20" s="109"/>
      <c r="C20" s="129" t="s">
        <v>109</v>
      </c>
      <c r="D20" s="111"/>
      <c r="E20" s="112">
        <v>6</v>
      </c>
      <c r="F20" s="111" t="s">
        <v>107</v>
      </c>
      <c r="G20" s="111">
        <v>70</v>
      </c>
      <c r="H20" s="98">
        <f t="shared" si="0"/>
        <v>420</v>
      </c>
      <c r="I20" s="113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8"/>
      <c r="W20" s="128"/>
    </row>
    <row r="21" s="76" customFormat="1" ht="13" spans="1:23">
      <c r="A21" s="91">
        <v>14</v>
      </c>
      <c r="B21" s="109"/>
      <c r="C21" s="129" t="s">
        <v>110</v>
      </c>
      <c r="D21" s="111"/>
      <c r="E21" s="112">
        <v>4</v>
      </c>
      <c r="F21" s="111" t="s">
        <v>98</v>
      </c>
      <c r="G21" s="111">
        <v>818.75</v>
      </c>
      <c r="H21" s="98">
        <f t="shared" si="0"/>
        <v>3275</v>
      </c>
      <c r="I21" s="113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8"/>
      <c r="W21" s="128"/>
    </row>
    <row r="22" s="76" customFormat="1" ht="13" spans="1:23">
      <c r="A22" s="91">
        <v>15</v>
      </c>
      <c r="B22" s="109"/>
      <c r="C22" s="129" t="s">
        <v>111</v>
      </c>
      <c r="D22" s="111"/>
      <c r="E22" s="112">
        <v>5</v>
      </c>
      <c r="F22" s="111" t="s">
        <v>112</v>
      </c>
      <c r="G22" s="111">
        <v>70</v>
      </c>
      <c r="H22" s="98">
        <f t="shared" si="0"/>
        <v>350</v>
      </c>
      <c r="I22" s="113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8"/>
      <c r="W22" s="128"/>
    </row>
    <row r="23" s="76" customFormat="1" ht="13" spans="1:23">
      <c r="A23" s="91">
        <v>16</v>
      </c>
      <c r="B23" s="109"/>
      <c r="C23" s="129" t="s">
        <v>113</v>
      </c>
      <c r="D23" s="111"/>
      <c r="E23" s="112">
        <v>50</v>
      </c>
      <c r="F23" s="111" t="s">
        <v>98</v>
      </c>
      <c r="G23" s="111">
        <v>20</v>
      </c>
      <c r="H23" s="98">
        <f t="shared" si="0"/>
        <v>1000</v>
      </c>
      <c r="I23" s="113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8"/>
      <c r="W23" s="128"/>
    </row>
    <row r="24" s="76" customFormat="1" ht="13" spans="1:23">
      <c r="A24" s="91">
        <v>17</v>
      </c>
      <c r="B24" s="109"/>
      <c r="C24" s="129" t="s">
        <v>114</v>
      </c>
      <c r="D24" s="111"/>
      <c r="E24" s="112">
        <v>50</v>
      </c>
      <c r="F24" s="111" t="s">
        <v>98</v>
      </c>
      <c r="G24" s="111">
        <v>25</v>
      </c>
      <c r="H24" s="98">
        <f t="shared" si="0"/>
        <v>1250</v>
      </c>
      <c r="I24" s="113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8"/>
      <c r="W24" s="128"/>
    </row>
    <row r="25" s="76" customFormat="1" ht="13" spans="1:23">
      <c r="A25" s="91">
        <v>18</v>
      </c>
      <c r="B25" s="109"/>
      <c r="C25" s="129" t="s">
        <v>115</v>
      </c>
      <c r="D25" s="111"/>
      <c r="E25" s="112">
        <v>10</v>
      </c>
      <c r="F25" s="111" t="s">
        <v>98</v>
      </c>
      <c r="G25" s="111">
        <v>70</v>
      </c>
      <c r="H25" s="98">
        <f t="shared" si="0"/>
        <v>700</v>
      </c>
      <c r="I25" s="113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8"/>
      <c r="W25" s="128"/>
    </row>
    <row r="26" s="76" customFormat="1" ht="13" spans="1:23">
      <c r="A26" s="91">
        <v>19</v>
      </c>
      <c r="B26" s="109"/>
      <c r="C26" s="129" t="s">
        <v>116</v>
      </c>
      <c r="D26" s="111"/>
      <c r="E26" s="112">
        <v>30</v>
      </c>
      <c r="F26" s="111" t="s">
        <v>98</v>
      </c>
      <c r="G26" s="111">
        <v>50</v>
      </c>
      <c r="H26" s="98">
        <f t="shared" si="0"/>
        <v>1500</v>
      </c>
      <c r="I26" s="113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8"/>
      <c r="W26" s="128"/>
    </row>
    <row r="27" s="76" customFormat="1" ht="13" spans="1:23">
      <c r="A27" s="91">
        <v>20</v>
      </c>
      <c r="B27" s="109"/>
      <c r="C27" s="129" t="s">
        <v>117</v>
      </c>
      <c r="D27" s="111"/>
      <c r="E27" s="112">
        <v>5</v>
      </c>
      <c r="F27" s="111" t="s">
        <v>107</v>
      </c>
      <c r="G27" s="111">
        <v>125</v>
      </c>
      <c r="H27" s="98">
        <f t="shared" si="0"/>
        <v>625</v>
      </c>
      <c r="I27" s="113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8"/>
      <c r="W27" s="128"/>
    </row>
    <row r="28" s="76" customFormat="1" ht="13" spans="1:23">
      <c r="A28" s="91">
        <v>21</v>
      </c>
      <c r="B28" s="109"/>
      <c r="C28" s="129" t="s">
        <v>118</v>
      </c>
      <c r="D28" s="111"/>
      <c r="E28" s="112">
        <v>4</v>
      </c>
      <c r="F28" s="111" t="s">
        <v>119</v>
      </c>
      <c r="G28" s="111">
        <v>3000</v>
      </c>
      <c r="H28" s="98">
        <f t="shared" si="0"/>
        <v>12000</v>
      </c>
      <c r="I28" s="113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8"/>
      <c r="W28" s="128"/>
    </row>
    <row r="29" s="76" customFormat="1" ht="13" spans="1:23">
      <c r="A29" s="91">
        <v>22</v>
      </c>
      <c r="B29" s="109"/>
      <c r="C29" s="129" t="s">
        <v>120</v>
      </c>
      <c r="D29" s="111"/>
      <c r="E29" s="112">
        <v>60</v>
      </c>
      <c r="F29" s="111" t="s">
        <v>121</v>
      </c>
      <c r="G29" s="111">
        <v>3600</v>
      </c>
      <c r="H29" s="98">
        <f t="shared" si="0"/>
        <v>216000</v>
      </c>
      <c r="I29" s="113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8"/>
      <c r="W29" s="128"/>
    </row>
    <row r="30" s="76" customFormat="1" ht="13" spans="1:23">
      <c r="A30" s="91">
        <v>23</v>
      </c>
      <c r="B30" s="109"/>
      <c r="C30" s="129" t="s">
        <v>122</v>
      </c>
      <c r="D30" s="111"/>
      <c r="E30" s="112">
        <v>60</v>
      </c>
      <c r="F30" s="111" t="s">
        <v>121</v>
      </c>
      <c r="G30" s="111">
        <v>800</v>
      </c>
      <c r="H30" s="98">
        <f t="shared" si="0"/>
        <v>48000</v>
      </c>
      <c r="I30" s="113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8"/>
      <c r="W30" s="128"/>
    </row>
    <row r="31" s="76" customFormat="1" ht="13" spans="1:23">
      <c r="A31" s="91">
        <v>24</v>
      </c>
      <c r="B31" s="109"/>
      <c r="C31" s="129" t="s">
        <v>123</v>
      </c>
      <c r="D31" s="111"/>
      <c r="E31" s="112">
        <v>68</v>
      </c>
      <c r="F31" s="111" t="s">
        <v>121</v>
      </c>
      <c r="G31" s="111">
        <v>350</v>
      </c>
      <c r="H31" s="98">
        <f t="shared" si="0"/>
        <v>23800</v>
      </c>
      <c r="I31" s="113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8"/>
      <c r="W31" s="128"/>
    </row>
    <row r="32" s="76" customFormat="1" ht="13" spans="1:23">
      <c r="A32" s="91">
        <v>25</v>
      </c>
      <c r="B32" s="109"/>
      <c r="C32" s="129" t="s">
        <v>124</v>
      </c>
      <c r="D32" s="111"/>
      <c r="E32" s="112">
        <v>68</v>
      </c>
      <c r="F32" s="111" t="s">
        <v>121</v>
      </c>
      <c r="G32" s="111">
        <v>350</v>
      </c>
      <c r="H32" s="98">
        <f t="shared" si="0"/>
        <v>23800</v>
      </c>
      <c r="I32" s="113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8"/>
      <c r="W32" s="128"/>
    </row>
    <row r="33" s="76" customFormat="1" ht="13" spans="1:23">
      <c r="A33" s="91">
        <v>26</v>
      </c>
      <c r="B33" s="109"/>
      <c r="C33" s="129" t="s">
        <v>125</v>
      </c>
      <c r="D33" s="111"/>
      <c r="E33" s="112">
        <v>11</v>
      </c>
      <c r="F33" s="111" t="s">
        <v>121</v>
      </c>
      <c r="G33" s="111">
        <v>6000</v>
      </c>
      <c r="H33" s="98">
        <f t="shared" si="0"/>
        <v>66000</v>
      </c>
      <c r="I33" s="113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8"/>
      <c r="W33" s="128"/>
    </row>
    <row r="34" s="76" customFormat="1" ht="13" spans="1:23">
      <c r="A34" s="91">
        <v>27</v>
      </c>
      <c r="B34" s="109"/>
      <c r="C34" s="129" t="s">
        <v>126</v>
      </c>
      <c r="D34" s="111"/>
      <c r="E34" s="112">
        <v>65</v>
      </c>
      <c r="F34" s="111" t="s">
        <v>121</v>
      </c>
      <c r="G34" s="111">
        <v>1500</v>
      </c>
      <c r="H34" s="98">
        <f t="shared" si="0"/>
        <v>97500</v>
      </c>
      <c r="I34" s="113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8"/>
      <c r="W34" s="128"/>
    </row>
    <row r="35" s="76" customFormat="1" ht="13" spans="1:23">
      <c r="A35" s="91">
        <v>28</v>
      </c>
      <c r="B35" s="109"/>
      <c r="C35" s="129" t="s">
        <v>127</v>
      </c>
      <c r="D35" s="111"/>
      <c r="E35" s="112">
        <v>2</v>
      </c>
      <c r="F35" s="111" t="s">
        <v>128</v>
      </c>
      <c r="G35" s="111">
        <v>10000</v>
      </c>
      <c r="H35" s="98">
        <f t="shared" si="0"/>
        <v>20000</v>
      </c>
      <c r="I35" s="113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8"/>
      <c r="W35" s="128"/>
    </row>
    <row r="36" s="76" customFormat="1" ht="13" spans="1:23">
      <c r="A36" s="91">
        <v>29</v>
      </c>
      <c r="B36" s="109"/>
      <c r="C36" s="129" t="s">
        <v>129</v>
      </c>
      <c r="D36" s="111"/>
      <c r="E36" s="112">
        <v>60</v>
      </c>
      <c r="F36" s="111" t="s">
        <v>121</v>
      </c>
      <c r="G36" s="111">
        <v>800</v>
      </c>
      <c r="H36" s="98">
        <f t="shared" si="0"/>
        <v>48000</v>
      </c>
      <c r="I36" s="113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8"/>
      <c r="W36" s="128"/>
    </row>
    <row r="37" s="76" customFormat="1" ht="26" spans="1:23">
      <c r="A37" s="91">
        <v>30</v>
      </c>
      <c r="B37" s="269" t="s">
        <v>23</v>
      </c>
      <c r="C37" s="236" t="s">
        <v>130</v>
      </c>
      <c r="D37" s="237" t="s">
        <v>32</v>
      </c>
      <c r="E37" s="238"/>
      <c r="F37" s="237"/>
      <c r="G37" s="237"/>
      <c r="H37" s="239">
        <f>SUM(H38:H67)</f>
        <v>650000</v>
      </c>
      <c r="I37" s="242" t="s">
        <v>26</v>
      </c>
      <c r="J37" s="243"/>
      <c r="K37" s="244">
        <v>1</v>
      </c>
      <c r="L37" s="243"/>
      <c r="M37" s="244"/>
      <c r="N37" s="243"/>
      <c r="O37" s="243"/>
      <c r="P37" s="243"/>
      <c r="Q37" s="243"/>
      <c r="R37" s="243"/>
      <c r="S37" s="243"/>
      <c r="T37" s="243"/>
      <c r="U37" s="243"/>
      <c r="V37" s="128"/>
      <c r="W37" s="128"/>
    </row>
    <row r="38" s="76" customFormat="1" ht="13" spans="1:23">
      <c r="A38" s="91">
        <v>31</v>
      </c>
      <c r="B38" s="109"/>
      <c r="C38" s="129" t="s">
        <v>100</v>
      </c>
      <c r="D38" s="111"/>
      <c r="E38" s="112">
        <v>80</v>
      </c>
      <c r="F38" s="111" t="s">
        <v>98</v>
      </c>
      <c r="G38" s="111">
        <v>150</v>
      </c>
      <c r="H38" s="98">
        <f>G38*E38</f>
        <v>12000</v>
      </c>
      <c r="I38" s="113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8"/>
      <c r="W38" s="128"/>
    </row>
    <row r="39" s="76" customFormat="1" ht="13" spans="1:23">
      <c r="A39" s="91">
        <v>32</v>
      </c>
      <c r="B39" s="109"/>
      <c r="C39" s="129" t="s">
        <v>131</v>
      </c>
      <c r="D39" s="111"/>
      <c r="E39" s="112">
        <v>3</v>
      </c>
      <c r="F39" s="111" t="s">
        <v>102</v>
      </c>
      <c r="G39" s="111">
        <v>2000</v>
      </c>
      <c r="H39" s="98">
        <f t="shared" ref="H39:H67" si="1">G39*E39</f>
        <v>6000</v>
      </c>
      <c r="I39" s="113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8"/>
      <c r="W39" s="128"/>
    </row>
    <row r="40" s="76" customFormat="1" ht="13" spans="1:23">
      <c r="A40" s="91">
        <v>33</v>
      </c>
      <c r="B40" s="109"/>
      <c r="C40" s="129" t="s">
        <v>103</v>
      </c>
      <c r="D40" s="111"/>
      <c r="E40" s="112">
        <v>80</v>
      </c>
      <c r="F40" s="111" t="s">
        <v>98</v>
      </c>
      <c r="G40" s="111">
        <v>150</v>
      </c>
      <c r="H40" s="98">
        <f t="shared" si="1"/>
        <v>12000</v>
      </c>
      <c r="I40" s="113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8"/>
      <c r="W40" s="128"/>
    </row>
    <row r="41" s="76" customFormat="1" ht="13" spans="1:23">
      <c r="A41" s="91">
        <v>34</v>
      </c>
      <c r="B41" s="109"/>
      <c r="C41" s="129" t="s">
        <v>99</v>
      </c>
      <c r="D41" s="111"/>
      <c r="E41" s="112">
        <v>9</v>
      </c>
      <c r="F41" s="111" t="s">
        <v>98</v>
      </c>
      <c r="G41" s="111">
        <v>2500</v>
      </c>
      <c r="H41" s="98">
        <f t="shared" si="1"/>
        <v>22500</v>
      </c>
      <c r="I41" s="113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8"/>
      <c r="W41" s="128"/>
    </row>
    <row r="42" s="76" customFormat="1" ht="13" spans="1:23">
      <c r="A42" s="91">
        <v>35</v>
      </c>
      <c r="B42" s="109"/>
      <c r="C42" s="129" t="s">
        <v>106</v>
      </c>
      <c r="D42" s="111"/>
      <c r="E42" s="112">
        <v>9</v>
      </c>
      <c r="F42" s="111" t="s">
        <v>107</v>
      </c>
      <c r="G42" s="111">
        <v>200</v>
      </c>
      <c r="H42" s="98">
        <f t="shared" si="1"/>
        <v>1800</v>
      </c>
      <c r="I42" s="113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8"/>
      <c r="W42" s="128"/>
    </row>
    <row r="43" s="76" customFormat="1" ht="13" spans="1:23">
      <c r="A43" s="91">
        <v>36</v>
      </c>
      <c r="B43" s="109"/>
      <c r="C43" s="129" t="s">
        <v>108</v>
      </c>
      <c r="D43" s="111"/>
      <c r="E43" s="112">
        <v>10</v>
      </c>
      <c r="F43" s="111" t="s">
        <v>107</v>
      </c>
      <c r="G43" s="111">
        <v>70</v>
      </c>
      <c r="H43" s="98">
        <f t="shared" si="1"/>
        <v>700</v>
      </c>
      <c r="I43" s="11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8"/>
      <c r="W43" s="128"/>
    </row>
    <row r="44" s="76" customFormat="1" ht="13" spans="1:23">
      <c r="A44" s="91">
        <v>37</v>
      </c>
      <c r="B44" s="109"/>
      <c r="C44" s="129" t="s">
        <v>109</v>
      </c>
      <c r="D44" s="111"/>
      <c r="E44" s="112">
        <v>20</v>
      </c>
      <c r="F44" s="111" t="s">
        <v>107</v>
      </c>
      <c r="G44" s="111">
        <v>70</v>
      </c>
      <c r="H44" s="98">
        <f t="shared" si="1"/>
        <v>1400</v>
      </c>
      <c r="I44" s="113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8"/>
      <c r="W44" s="128"/>
    </row>
    <row r="45" s="76" customFormat="1" ht="13" spans="1:23">
      <c r="A45" s="91">
        <v>38</v>
      </c>
      <c r="B45" s="109"/>
      <c r="C45" s="129" t="s">
        <v>110</v>
      </c>
      <c r="D45" s="111"/>
      <c r="E45" s="112">
        <v>4</v>
      </c>
      <c r="F45" s="111" t="s">
        <v>98</v>
      </c>
      <c r="G45" s="111">
        <v>700</v>
      </c>
      <c r="H45" s="98">
        <f t="shared" si="1"/>
        <v>2800</v>
      </c>
      <c r="I45" s="113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8"/>
      <c r="W45" s="128"/>
    </row>
    <row r="46" s="76" customFormat="1" ht="13" spans="1:23">
      <c r="A46" s="91">
        <v>39</v>
      </c>
      <c r="B46" s="109"/>
      <c r="C46" s="129" t="s">
        <v>111</v>
      </c>
      <c r="D46" s="111"/>
      <c r="E46" s="112">
        <v>15</v>
      </c>
      <c r="F46" s="111" t="s">
        <v>112</v>
      </c>
      <c r="G46" s="111">
        <v>70</v>
      </c>
      <c r="H46" s="98">
        <f t="shared" si="1"/>
        <v>1050</v>
      </c>
      <c r="I46" s="113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8"/>
      <c r="W46" s="128"/>
    </row>
    <row r="47" s="76" customFormat="1" ht="13" spans="1:23">
      <c r="A47" s="91">
        <v>40</v>
      </c>
      <c r="B47" s="109"/>
      <c r="C47" s="129" t="s">
        <v>113</v>
      </c>
      <c r="D47" s="111"/>
      <c r="E47" s="112">
        <v>80</v>
      </c>
      <c r="F47" s="111" t="s">
        <v>98</v>
      </c>
      <c r="G47" s="111">
        <v>20</v>
      </c>
      <c r="H47" s="98">
        <f t="shared" si="1"/>
        <v>1600</v>
      </c>
      <c r="I47" s="113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8"/>
      <c r="W47" s="128"/>
    </row>
    <row r="48" s="76" customFormat="1" ht="13" spans="1:23">
      <c r="A48" s="91">
        <v>41</v>
      </c>
      <c r="B48" s="109"/>
      <c r="C48" s="129" t="s">
        <v>114</v>
      </c>
      <c r="D48" s="111"/>
      <c r="E48" s="112">
        <v>80</v>
      </c>
      <c r="F48" s="111" t="s">
        <v>98</v>
      </c>
      <c r="G48" s="111">
        <v>25</v>
      </c>
      <c r="H48" s="98">
        <f t="shared" si="1"/>
        <v>2000</v>
      </c>
      <c r="I48" s="113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8"/>
      <c r="W48" s="128"/>
    </row>
    <row r="49" s="76" customFormat="1" ht="13" spans="1:23">
      <c r="A49" s="91">
        <v>42</v>
      </c>
      <c r="B49" s="109"/>
      <c r="C49" s="129" t="s">
        <v>115</v>
      </c>
      <c r="D49" s="111"/>
      <c r="E49" s="112">
        <v>10</v>
      </c>
      <c r="F49" s="111" t="s">
        <v>98</v>
      </c>
      <c r="G49" s="111">
        <v>70</v>
      </c>
      <c r="H49" s="98">
        <f t="shared" si="1"/>
        <v>700</v>
      </c>
      <c r="I49" s="113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8"/>
      <c r="W49" s="128"/>
    </row>
    <row r="50" s="76" customFormat="1" ht="13" spans="1:23">
      <c r="A50" s="91">
        <v>43</v>
      </c>
      <c r="B50" s="109"/>
      <c r="C50" s="129" t="s">
        <v>116</v>
      </c>
      <c r="D50" s="111"/>
      <c r="E50" s="112">
        <v>82</v>
      </c>
      <c r="F50" s="111" t="s">
        <v>98</v>
      </c>
      <c r="G50" s="111">
        <v>50</v>
      </c>
      <c r="H50" s="98">
        <f t="shared" si="1"/>
        <v>4100</v>
      </c>
      <c r="I50" s="113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8"/>
      <c r="W50" s="128"/>
    </row>
    <row r="51" s="76" customFormat="1" ht="13" spans="1:23">
      <c r="A51" s="91">
        <v>44</v>
      </c>
      <c r="B51" s="109"/>
      <c r="C51" s="129" t="s">
        <v>117</v>
      </c>
      <c r="D51" s="111"/>
      <c r="E51" s="112">
        <v>6</v>
      </c>
      <c r="F51" s="111" t="s">
        <v>107</v>
      </c>
      <c r="G51" s="111">
        <v>125</v>
      </c>
      <c r="H51" s="98">
        <f t="shared" si="1"/>
        <v>750</v>
      </c>
      <c r="I51" s="113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8"/>
      <c r="W51" s="128"/>
    </row>
    <row r="52" s="76" customFormat="1" ht="13" spans="1:23">
      <c r="A52" s="91">
        <v>45</v>
      </c>
      <c r="B52" s="109"/>
      <c r="C52" s="129" t="s">
        <v>132</v>
      </c>
      <c r="D52" s="111"/>
      <c r="E52" s="112">
        <v>1</v>
      </c>
      <c r="F52" s="111" t="s">
        <v>133</v>
      </c>
      <c r="G52" s="111">
        <v>8000</v>
      </c>
      <c r="H52" s="98">
        <f t="shared" si="1"/>
        <v>8000</v>
      </c>
      <c r="I52" s="113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8"/>
      <c r="W52" s="128"/>
    </row>
    <row r="53" s="76" customFormat="1" ht="13" spans="1:23">
      <c r="A53" s="91">
        <v>46</v>
      </c>
      <c r="B53" s="109"/>
      <c r="C53" s="129" t="s">
        <v>134</v>
      </c>
      <c r="D53" s="111"/>
      <c r="E53" s="112">
        <v>6</v>
      </c>
      <c r="F53" s="111" t="s">
        <v>121</v>
      </c>
      <c r="G53" s="111">
        <v>300</v>
      </c>
      <c r="H53" s="98">
        <f t="shared" si="1"/>
        <v>1800</v>
      </c>
      <c r="I53" s="113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8"/>
      <c r="W53" s="128"/>
    </row>
    <row r="54" s="76" customFormat="1" ht="13" spans="1:23">
      <c r="A54" s="91">
        <v>47</v>
      </c>
      <c r="B54" s="109"/>
      <c r="C54" s="129" t="s">
        <v>120</v>
      </c>
      <c r="D54" s="111"/>
      <c r="E54" s="112">
        <v>6</v>
      </c>
      <c r="F54" s="111" t="s">
        <v>121</v>
      </c>
      <c r="G54" s="111">
        <v>450</v>
      </c>
      <c r="H54" s="98">
        <f t="shared" si="1"/>
        <v>2700</v>
      </c>
      <c r="I54" s="113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8"/>
      <c r="W54" s="128"/>
    </row>
    <row r="55" s="76" customFormat="1" ht="13" spans="1:23">
      <c r="A55" s="91">
        <v>48</v>
      </c>
      <c r="B55" s="109"/>
      <c r="C55" s="129" t="s">
        <v>135</v>
      </c>
      <c r="D55" s="111"/>
      <c r="E55" s="112">
        <v>6</v>
      </c>
      <c r="F55" s="111" t="s">
        <v>121</v>
      </c>
      <c r="G55" s="111">
        <v>450</v>
      </c>
      <c r="H55" s="98">
        <f t="shared" si="1"/>
        <v>2700</v>
      </c>
      <c r="I55" s="113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8"/>
      <c r="W55" s="128"/>
    </row>
    <row r="56" s="76" customFormat="1" ht="13" spans="1:23">
      <c r="A56" s="91">
        <v>49</v>
      </c>
      <c r="B56" s="109"/>
      <c r="C56" s="129" t="s">
        <v>134</v>
      </c>
      <c r="D56" s="111"/>
      <c r="E56" s="112">
        <v>90</v>
      </c>
      <c r="F56" s="111" t="s">
        <v>121</v>
      </c>
      <c r="G56" s="111">
        <v>1050</v>
      </c>
      <c r="H56" s="98">
        <f t="shared" si="1"/>
        <v>94500</v>
      </c>
      <c r="I56" s="113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8"/>
      <c r="W56" s="128"/>
    </row>
    <row r="57" s="76" customFormat="1" ht="13" spans="1:23">
      <c r="A57" s="91">
        <v>50</v>
      </c>
      <c r="B57" s="109"/>
      <c r="C57" s="129" t="s">
        <v>129</v>
      </c>
      <c r="D57" s="111"/>
      <c r="E57" s="112">
        <v>90</v>
      </c>
      <c r="F57" s="111" t="s">
        <v>121</v>
      </c>
      <c r="G57" s="111">
        <v>840</v>
      </c>
      <c r="H57" s="98">
        <f t="shared" si="1"/>
        <v>75600</v>
      </c>
      <c r="I57" s="113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8"/>
      <c r="W57" s="128"/>
    </row>
    <row r="58" s="76" customFormat="1" ht="13" spans="1:23">
      <c r="A58" s="91">
        <v>51</v>
      </c>
      <c r="B58" s="109"/>
      <c r="C58" s="129" t="s">
        <v>120</v>
      </c>
      <c r="D58" s="111"/>
      <c r="E58" s="112">
        <v>90</v>
      </c>
      <c r="F58" s="111" t="s">
        <v>121</v>
      </c>
      <c r="G58" s="111">
        <v>1260</v>
      </c>
      <c r="H58" s="98">
        <f t="shared" si="1"/>
        <v>113400</v>
      </c>
      <c r="I58" s="113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8"/>
      <c r="W58" s="128"/>
    </row>
    <row r="59" s="76" customFormat="1" ht="13" spans="1:23">
      <c r="A59" s="91">
        <v>52</v>
      </c>
      <c r="B59" s="109"/>
      <c r="C59" s="129" t="s">
        <v>122</v>
      </c>
      <c r="D59" s="111"/>
      <c r="E59" s="112">
        <v>90</v>
      </c>
      <c r="F59" s="111" t="s">
        <v>121</v>
      </c>
      <c r="G59" s="111">
        <v>840</v>
      </c>
      <c r="H59" s="98">
        <f t="shared" si="1"/>
        <v>75600</v>
      </c>
      <c r="I59" s="113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8"/>
      <c r="W59" s="128"/>
    </row>
    <row r="60" s="76" customFormat="1" ht="13" spans="1:23">
      <c r="A60" s="91">
        <v>53</v>
      </c>
      <c r="B60" s="109"/>
      <c r="C60" s="129" t="s">
        <v>135</v>
      </c>
      <c r="D60" s="111"/>
      <c r="E60" s="112">
        <v>90</v>
      </c>
      <c r="F60" s="111" t="s">
        <v>121</v>
      </c>
      <c r="G60" s="111">
        <v>1260</v>
      </c>
      <c r="H60" s="98">
        <f t="shared" si="1"/>
        <v>113400</v>
      </c>
      <c r="I60" s="113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8"/>
      <c r="W60" s="128"/>
    </row>
    <row r="61" s="76" customFormat="1" ht="13" spans="1:23">
      <c r="A61" s="91">
        <v>54</v>
      </c>
      <c r="B61" s="109"/>
      <c r="C61" s="129" t="s">
        <v>124</v>
      </c>
      <c r="D61" s="111"/>
      <c r="E61" s="112">
        <v>100</v>
      </c>
      <c r="F61" s="111" t="s">
        <v>121</v>
      </c>
      <c r="G61" s="111">
        <v>500</v>
      </c>
      <c r="H61" s="98">
        <f t="shared" si="1"/>
        <v>50000</v>
      </c>
      <c r="I61" s="113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8"/>
      <c r="W61" s="128"/>
    </row>
    <row r="62" s="76" customFormat="1" ht="13" spans="1:23">
      <c r="A62" s="91">
        <v>55</v>
      </c>
      <c r="B62" s="109"/>
      <c r="C62" s="129" t="s">
        <v>136</v>
      </c>
      <c r="D62" s="111"/>
      <c r="E62" s="112">
        <v>1</v>
      </c>
      <c r="F62" s="111" t="s">
        <v>133</v>
      </c>
      <c r="G62" s="111">
        <v>14950</v>
      </c>
      <c r="H62" s="98">
        <f t="shared" si="1"/>
        <v>14950</v>
      </c>
      <c r="I62" s="113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8"/>
      <c r="W62" s="128"/>
    </row>
    <row r="63" s="76" customFormat="1" ht="13" spans="1:23">
      <c r="A63" s="91">
        <v>56</v>
      </c>
      <c r="B63" s="109"/>
      <c r="C63" s="129" t="s">
        <v>137</v>
      </c>
      <c r="D63" s="111"/>
      <c r="E63" s="112">
        <v>1</v>
      </c>
      <c r="F63" s="111" t="s">
        <v>133</v>
      </c>
      <c r="G63" s="111">
        <v>3000</v>
      </c>
      <c r="H63" s="98">
        <f t="shared" si="1"/>
        <v>3000</v>
      </c>
      <c r="I63" s="113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8"/>
      <c r="W63" s="128"/>
    </row>
    <row r="64" s="76" customFormat="1" ht="13" spans="1:23">
      <c r="A64" s="91">
        <v>57</v>
      </c>
      <c r="B64" s="109"/>
      <c r="C64" s="129" t="s">
        <v>138</v>
      </c>
      <c r="D64" s="111"/>
      <c r="E64" s="112">
        <v>2</v>
      </c>
      <c r="F64" s="111" t="s">
        <v>128</v>
      </c>
      <c r="G64" s="111">
        <v>1500</v>
      </c>
      <c r="H64" s="98">
        <f t="shared" si="1"/>
        <v>3000</v>
      </c>
      <c r="I64" s="113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8"/>
      <c r="W64" s="128"/>
    </row>
    <row r="65" s="76" customFormat="1" ht="13" spans="1:23">
      <c r="A65" s="91">
        <v>58</v>
      </c>
      <c r="B65" s="109"/>
      <c r="C65" s="129" t="s">
        <v>139</v>
      </c>
      <c r="D65" s="111"/>
      <c r="E65" s="112">
        <v>1</v>
      </c>
      <c r="F65" s="111" t="s">
        <v>133</v>
      </c>
      <c r="G65" s="111">
        <v>2000</v>
      </c>
      <c r="H65" s="98">
        <f t="shared" si="1"/>
        <v>2000</v>
      </c>
      <c r="I65" s="113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8"/>
      <c r="W65" s="128"/>
    </row>
    <row r="66" s="76" customFormat="1" ht="13" spans="1:23">
      <c r="A66" s="91">
        <v>59</v>
      </c>
      <c r="B66" s="109"/>
      <c r="C66" s="129" t="s">
        <v>140</v>
      </c>
      <c r="D66" s="111"/>
      <c r="E66" s="112">
        <v>1</v>
      </c>
      <c r="F66" s="111" t="s">
        <v>133</v>
      </c>
      <c r="G66" s="111">
        <v>5000</v>
      </c>
      <c r="H66" s="98">
        <f t="shared" si="1"/>
        <v>5000</v>
      </c>
      <c r="I66" s="113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8"/>
      <c r="W66" s="128"/>
    </row>
    <row r="67" s="76" customFormat="1" ht="13" spans="1:23">
      <c r="A67" s="91">
        <v>60</v>
      </c>
      <c r="B67" s="109"/>
      <c r="C67" s="129" t="s">
        <v>141</v>
      </c>
      <c r="D67" s="111"/>
      <c r="E67" s="112">
        <v>1</v>
      </c>
      <c r="F67" s="111" t="s">
        <v>133</v>
      </c>
      <c r="G67" s="111">
        <v>14950</v>
      </c>
      <c r="H67" s="98">
        <f t="shared" si="1"/>
        <v>14950</v>
      </c>
      <c r="I67" s="113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8"/>
      <c r="W67" s="128"/>
    </row>
    <row r="68" s="76" customFormat="1" ht="26" spans="1:23">
      <c r="A68" s="91">
        <v>61</v>
      </c>
      <c r="B68" s="269" t="s">
        <v>23</v>
      </c>
      <c r="C68" s="236" t="s">
        <v>142</v>
      </c>
      <c r="D68" s="237" t="s">
        <v>32</v>
      </c>
      <c r="E68" s="238"/>
      <c r="F68" s="237"/>
      <c r="G68" s="237"/>
      <c r="H68" s="239">
        <f>SUM(H69:H98)</f>
        <v>650000</v>
      </c>
      <c r="I68" s="242" t="s">
        <v>26</v>
      </c>
      <c r="J68" s="243"/>
      <c r="K68" s="244"/>
      <c r="L68" s="243"/>
      <c r="M68" s="244">
        <v>1</v>
      </c>
      <c r="N68" s="243"/>
      <c r="O68" s="243"/>
      <c r="P68" s="243"/>
      <c r="Q68" s="243"/>
      <c r="R68" s="243"/>
      <c r="S68" s="243"/>
      <c r="T68" s="243"/>
      <c r="U68" s="243"/>
      <c r="V68" s="128"/>
      <c r="W68" s="128"/>
    </row>
    <row r="69" s="76" customFormat="1" ht="13" spans="1:23">
      <c r="A69" s="91">
        <v>62</v>
      </c>
      <c r="B69" s="109"/>
      <c r="C69" s="129" t="s">
        <v>100</v>
      </c>
      <c r="D69" s="111"/>
      <c r="E69" s="112">
        <v>80</v>
      </c>
      <c r="F69" s="111" t="s">
        <v>98</v>
      </c>
      <c r="G69" s="111">
        <v>150</v>
      </c>
      <c r="H69" s="98">
        <f>G69*E69</f>
        <v>12000</v>
      </c>
      <c r="I69" s="113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8"/>
      <c r="W69" s="128"/>
    </row>
    <row r="70" s="76" customFormat="1" ht="13" spans="1:23">
      <c r="A70" s="91">
        <v>63</v>
      </c>
      <c r="B70" s="109"/>
      <c r="C70" s="129" t="s">
        <v>131</v>
      </c>
      <c r="D70" s="111"/>
      <c r="E70" s="112">
        <v>3</v>
      </c>
      <c r="F70" s="111" t="s">
        <v>102</v>
      </c>
      <c r="G70" s="111">
        <v>2000</v>
      </c>
      <c r="H70" s="98">
        <f t="shared" ref="H70:H98" si="2">G70*E70</f>
        <v>6000</v>
      </c>
      <c r="I70" s="113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8"/>
      <c r="W70" s="128"/>
    </row>
    <row r="71" s="76" customFormat="1" ht="13" spans="1:23">
      <c r="A71" s="91">
        <v>64</v>
      </c>
      <c r="B71" s="109"/>
      <c r="C71" s="129" t="s">
        <v>103</v>
      </c>
      <c r="D71" s="111"/>
      <c r="E71" s="112">
        <v>80</v>
      </c>
      <c r="F71" s="111" t="s">
        <v>98</v>
      </c>
      <c r="G71" s="111">
        <v>150</v>
      </c>
      <c r="H71" s="98">
        <f t="shared" si="2"/>
        <v>12000</v>
      </c>
      <c r="I71" s="113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8"/>
      <c r="W71" s="128"/>
    </row>
    <row r="72" s="76" customFormat="1" ht="13" spans="1:23">
      <c r="A72" s="91">
        <v>65</v>
      </c>
      <c r="B72" s="109"/>
      <c r="C72" s="129" t="s">
        <v>99</v>
      </c>
      <c r="D72" s="111"/>
      <c r="E72" s="112">
        <v>9</v>
      </c>
      <c r="F72" s="111" t="s">
        <v>98</v>
      </c>
      <c r="G72" s="111">
        <v>2500</v>
      </c>
      <c r="H72" s="98">
        <f t="shared" si="2"/>
        <v>22500</v>
      </c>
      <c r="I72" s="113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8"/>
      <c r="W72" s="128"/>
    </row>
    <row r="73" s="76" customFormat="1" ht="13" spans="1:23">
      <c r="A73" s="91">
        <v>66</v>
      </c>
      <c r="B73" s="109"/>
      <c r="C73" s="129" t="s">
        <v>106</v>
      </c>
      <c r="D73" s="111"/>
      <c r="E73" s="112">
        <v>9</v>
      </c>
      <c r="F73" s="111" t="s">
        <v>107</v>
      </c>
      <c r="G73" s="111">
        <v>200</v>
      </c>
      <c r="H73" s="98">
        <f t="shared" si="2"/>
        <v>1800</v>
      </c>
      <c r="I73" s="113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8"/>
      <c r="W73" s="128"/>
    </row>
    <row r="74" s="76" customFormat="1" ht="13" spans="1:23">
      <c r="A74" s="91">
        <v>67</v>
      </c>
      <c r="B74" s="109"/>
      <c r="C74" s="129" t="s">
        <v>108</v>
      </c>
      <c r="D74" s="111"/>
      <c r="E74" s="112">
        <v>10</v>
      </c>
      <c r="F74" s="111" t="s">
        <v>107</v>
      </c>
      <c r="G74" s="111">
        <v>70</v>
      </c>
      <c r="H74" s="98">
        <f t="shared" si="2"/>
        <v>700</v>
      </c>
      <c r="I74" s="113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8"/>
      <c r="W74" s="128"/>
    </row>
    <row r="75" s="76" customFormat="1" ht="13" spans="1:23">
      <c r="A75" s="91">
        <v>68</v>
      </c>
      <c r="B75" s="109"/>
      <c r="C75" s="129" t="s">
        <v>109</v>
      </c>
      <c r="D75" s="111"/>
      <c r="E75" s="112">
        <v>20</v>
      </c>
      <c r="F75" s="111" t="s">
        <v>107</v>
      </c>
      <c r="G75" s="111">
        <v>70</v>
      </c>
      <c r="H75" s="98">
        <f t="shared" si="2"/>
        <v>1400</v>
      </c>
      <c r="I75" s="113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8"/>
      <c r="W75" s="128"/>
    </row>
    <row r="76" s="76" customFormat="1" ht="13" spans="1:23">
      <c r="A76" s="91">
        <v>69</v>
      </c>
      <c r="B76" s="109"/>
      <c r="C76" s="129" t="s">
        <v>110</v>
      </c>
      <c r="D76" s="111"/>
      <c r="E76" s="112">
        <v>4</v>
      </c>
      <c r="F76" s="111" t="s">
        <v>98</v>
      </c>
      <c r="G76" s="111">
        <v>700</v>
      </c>
      <c r="H76" s="98">
        <f t="shared" si="2"/>
        <v>2800</v>
      </c>
      <c r="I76" s="113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8"/>
      <c r="W76" s="128"/>
    </row>
    <row r="77" s="76" customFormat="1" ht="13" spans="1:23">
      <c r="A77" s="91">
        <v>70</v>
      </c>
      <c r="B77" s="109"/>
      <c r="C77" s="129" t="s">
        <v>111</v>
      </c>
      <c r="D77" s="111"/>
      <c r="E77" s="112">
        <v>15</v>
      </c>
      <c r="F77" s="111" t="s">
        <v>112</v>
      </c>
      <c r="G77" s="111">
        <v>70</v>
      </c>
      <c r="H77" s="98">
        <f t="shared" si="2"/>
        <v>1050</v>
      </c>
      <c r="I77" s="113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8"/>
      <c r="W77" s="128"/>
    </row>
    <row r="78" s="76" customFormat="1" ht="13" spans="1:23">
      <c r="A78" s="91">
        <v>71</v>
      </c>
      <c r="B78" s="109"/>
      <c r="C78" s="129" t="s">
        <v>113</v>
      </c>
      <c r="D78" s="111"/>
      <c r="E78" s="112">
        <v>80</v>
      </c>
      <c r="F78" s="111" t="s">
        <v>98</v>
      </c>
      <c r="G78" s="111">
        <v>20</v>
      </c>
      <c r="H78" s="98">
        <f t="shared" si="2"/>
        <v>1600</v>
      </c>
      <c r="I78" s="113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8"/>
      <c r="W78" s="128"/>
    </row>
    <row r="79" s="76" customFormat="1" ht="13" spans="1:23">
      <c r="A79" s="91">
        <v>72</v>
      </c>
      <c r="B79" s="109"/>
      <c r="C79" s="129" t="s">
        <v>114</v>
      </c>
      <c r="D79" s="111"/>
      <c r="E79" s="112">
        <v>80</v>
      </c>
      <c r="F79" s="111" t="s">
        <v>98</v>
      </c>
      <c r="G79" s="111">
        <v>25</v>
      </c>
      <c r="H79" s="98">
        <f t="shared" si="2"/>
        <v>2000</v>
      </c>
      <c r="I79" s="113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8"/>
      <c r="W79" s="128"/>
    </row>
    <row r="80" s="76" customFormat="1" ht="13" spans="1:23">
      <c r="A80" s="91">
        <v>73</v>
      </c>
      <c r="B80" s="109"/>
      <c r="C80" s="129" t="s">
        <v>115</v>
      </c>
      <c r="D80" s="111"/>
      <c r="E80" s="112">
        <v>10</v>
      </c>
      <c r="F80" s="111" t="s">
        <v>98</v>
      </c>
      <c r="G80" s="111">
        <v>70</v>
      </c>
      <c r="H80" s="98">
        <f t="shared" si="2"/>
        <v>700</v>
      </c>
      <c r="I80" s="113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8"/>
      <c r="W80" s="128"/>
    </row>
    <row r="81" s="76" customFormat="1" ht="13" spans="1:23">
      <c r="A81" s="91">
        <v>74</v>
      </c>
      <c r="B81" s="109"/>
      <c r="C81" s="129" t="s">
        <v>116</v>
      </c>
      <c r="D81" s="111"/>
      <c r="E81" s="112">
        <v>82</v>
      </c>
      <c r="F81" s="111" t="s">
        <v>98</v>
      </c>
      <c r="G81" s="111">
        <v>50</v>
      </c>
      <c r="H81" s="98">
        <f t="shared" si="2"/>
        <v>4100</v>
      </c>
      <c r="I81" s="113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8"/>
      <c r="W81" s="128"/>
    </row>
    <row r="82" s="76" customFormat="1" ht="13" spans="1:23">
      <c r="A82" s="91">
        <v>75</v>
      </c>
      <c r="B82" s="109"/>
      <c r="C82" s="129" t="s">
        <v>117</v>
      </c>
      <c r="D82" s="111"/>
      <c r="E82" s="112">
        <v>6</v>
      </c>
      <c r="F82" s="111" t="s">
        <v>107</v>
      </c>
      <c r="G82" s="111">
        <v>125</v>
      </c>
      <c r="H82" s="98">
        <f t="shared" si="2"/>
        <v>750</v>
      </c>
      <c r="I82" s="113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8"/>
      <c r="W82" s="128"/>
    </row>
    <row r="83" s="76" customFormat="1" ht="13" spans="1:23">
      <c r="A83" s="91">
        <v>76</v>
      </c>
      <c r="B83" s="109"/>
      <c r="C83" s="129" t="s">
        <v>132</v>
      </c>
      <c r="D83" s="111"/>
      <c r="E83" s="112">
        <v>1</v>
      </c>
      <c r="F83" s="111" t="s">
        <v>133</v>
      </c>
      <c r="G83" s="111">
        <v>8000</v>
      </c>
      <c r="H83" s="98">
        <f t="shared" si="2"/>
        <v>8000</v>
      </c>
      <c r="I83" s="113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8"/>
      <c r="W83" s="128"/>
    </row>
    <row r="84" s="76" customFormat="1" ht="13" spans="1:23">
      <c r="A84" s="91">
        <v>77</v>
      </c>
      <c r="B84" s="109"/>
      <c r="C84" s="129" t="s">
        <v>134</v>
      </c>
      <c r="D84" s="111"/>
      <c r="E84" s="112">
        <v>6</v>
      </c>
      <c r="F84" s="111" t="s">
        <v>121</v>
      </c>
      <c r="G84" s="111">
        <v>300</v>
      </c>
      <c r="H84" s="98">
        <f t="shared" si="2"/>
        <v>1800</v>
      </c>
      <c r="I84" s="113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8"/>
      <c r="W84" s="128"/>
    </row>
    <row r="85" s="76" customFormat="1" ht="13" spans="1:23">
      <c r="A85" s="91">
        <v>78</v>
      </c>
      <c r="B85" s="109"/>
      <c r="C85" s="129" t="s">
        <v>120</v>
      </c>
      <c r="D85" s="111"/>
      <c r="E85" s="112">
        <v>6</v>
      </c>
      <c r="F85" s="111" t="s">
        <v>121</v>
      </c>
      <c r="G85" s="111">
        <v>450</v>
      </c>
      <c r="H85" s="98">
        <f t="shared" si="2"/>
        <v>2700</v>
      </c>
      <c r="I85" s="113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8"/>
      <c r="W85" s="128"/>
    </row>
    <row r="86" s="76" customFormat="1" ht="13" spans="1:23">
      <c r="A86" s="91">
        <v>79</v>
      </c>
      <c r="B86" s="109"/>
      <c r="C86" s="129" t="s">
        <v>135</v>
      </c>
      <c r="D86" s="111"/>
      <c r="E86" s="112">
        <v>6</v>
      </c>
      <c r="F86" s="111" t="s">
        <v>121</v>
      </c>
      <c r="G86" s="111">
        <v>450</v>
      </c>
      <c r="H86" s="98">
        <f t="shared" si="2"/>
        <v>2700</v>
      </c>
      <c r="I86" s="113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8"/>
      <c r="W86" s="128"/>
    </row>
    <row r="87" s="76" customFormat="1" ht="13" spans="1:23">
      <c r="A87" s="91">
        <v>80</v>
      </c>
      <c r="B87" s="109"/>
      <c r="C87" s="129" t="s">
        <v>134</v>
      </c>
      <c r="D87" s="111"/>
      <c r="E87" s="112">
        <v>90</v>
      </c>
      <c r="F87" s="111" t="s">
        <v>121</v>
      </c>
      <c r="G87" s="111">
        <v>1050</v>
      </c>
      <c r="H87" s="98">
        <f t="shared" si="2"/>
        <v>94500</v>
      </c>
      <c r="I87" s="113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8"/>
      <c r="W87" s="128"/>
    </row>
    <row r="88" s="76" customFormat="1" ht="13" spans="1:23">
      <c r="A88" s="91">
        <v>81</v>
      </c>
      <c r="B88" s="109"/>
      <c r="C88" s="129" t="s">
        <v>129</v>
      </c>
      <c r="D88" s="111"/>
      <c r="E88" s="112">
        <v>90</v>
      </c>
      <c r="F88" s="111" t="s">
        <v>121</v>
      </c>
      <c r="G88" s="111">
        <v>840</v>
      </c>
      <c r="H88" s="98">
        <f t="shared" si="2"/>
        <v>75600</v>
      </c>
      <c r="I88" s="113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8"/>
      <c r="W88" s="128"/>
    </row>
    <row r="89" s="76" customFormat="1" ht="13" spans="1:23">
      <c r="A89" s="91">
        <v>82</v>
      </c>
      <c r="B89" s="109"/>
      <c r="C89" s="129" t="s">
        <v>120</v>
      </c>
      <c r="D89" s="111"/>
      <c r="E89" s="112">
        <v>90</v>
      </c>
      <c r="F89" s="111" t="s">
        <v>121</v>
      </c>
      <c r="G89" s="111">
        <v>1260</v>
      </c>
      <c r="H89" s="98">
        <f t="shared" si="2"/>
        <v>113400</v>
      </c>
      <c r="I89" s="113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8"/>
      <c r="W89" s="128"/>
    </row>
    <row r="90" s="76" customFormat="1" ht="13" spans="1:23">
      <c r="A90" s="91">
        <v>83</v>
      </c>
      <c r="B90" s="109"/>
      <c r="C90" s="129" t="s">
        <v>122</v>
      </c>
      <c r="D90" s="111"/>
      <c r="E90" s="112">
        <v>90</v>
      </c>
      <c r="F90" s="111" t="s">
        <v>121</v>
      </c>
      <c r="G90" s="111">
        <v>840</v>
      </c>
      <c r="H90" s="98">
        <f t="shared" si="2"/>
        <v>75600</v>
      </c>
      <c r="I90" s="113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8"/>
      <c r="W90" s="128"/>
    </row>
    <row r="91" s="76" customFormat="1" ht="13" spans="1:23">
      <c r="A91" s="91">
        <v>84</v>
      </c>
      <c r="B91" s="109"/>
      <c r="C91" s="129" t="s">
        <v>135</v>
      </c>
      <c r="D91" s="111"/>
      <c r="E91" s="112">
        <v>90</v>
      </c>
      <c r="F91" s="111" t="s">
        <v>121</v>
      </c>
      <c r="G91" s="111">
        <v>1260</v>
      </c>
      <c r="H91" s="98">
        <f t="shared" si="2"/>
        <v>113400</v>
      </c>
      <c r="I91" s="113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8"/>
      <c r="W91" s="128"/>
    </row>
    <row r="92" s="76" customFormat="1" ht="13" spans="1:23">
      <c r="A92" s="91">
        <v>85</v>
      </c>
      <c r="B92" s="109"/>
      <c r="C92" s="129" t="s">
        <v>124</v>
      </c>
      <c r="D92" s="111"/>
      <c r="E92" s="112">
        <v>100</v>
      </c>
      <c r="F92" s="111" t="s">
        <v>121</v>
      </c>
      <c r="G92" s="111">
        <v>500</v>
      </c>
      <c r="H92" s="98">
        <f t="shared" si="2"/>
        <v>50000</v>
      </c>
      <c r="I92" s="113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8"/>
      <c r="W92" s="128"/>
    </row>
    <row r="93" s="76" customFormat="1" ht="13" spans="1:23">
      <c r="A93" s="91">
        <v>86</v>
      </c>
      <c r="B93" s="109"/>
      <c r="C93" s="129" t="s">
        <v>136</v>
      </c>
      <c r="D93" s="111"/>
      <c r="E93" s="112">
        <v>1</v>
      </c>
      <c r="F93" s="111" t="s">
        <v>133</v>
      </c>
      <c r="G93" s="111">
        <v>14950</v>
      </c>
      <c r="H93" s="98">
        <f t="shared" si="2"/>
        <v>14950</v>
      </c>
      <c r="I93" s="113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8"/>
      <c r="W93" s="128"/>
    </row>
    <row r="94" s="76" customFormat="1" ht="13" spans="1:23">
      <c r="A94" s="91">
        <v>87</v>
      </c>
      <c r="B94" s="109"/>
      <c r="C94" s="129" t="s">
        <v>137</v>
      </c>
      <c r="D94" s="111"/>
      <c r="E94" s="112">
        <v>1</v>
      </c>
      <c r="F94" s="111" t="s">
        <v>133</v>
      </c>
      <c r="G94" s="111">
        <v>3000</v>
      </c>
      <c r="H94" s="98">
        <f t="shared" si="2"/>
        <v>3000</v>
      </c>
      <c r="I94" s="113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8"/>
      <c r="W94" s="128"/>
    </row>
    <row r="95" s="76" customFormat="1" ht="13" spans="1:23">
      <c r="A95" s="91">
        <v>88</v>
      </c>
      <c r="B95" s="109"/>
      <c r="C95" s="129" t="s">
        <v>138</v>
      </c>
      <c r="D95" s="111"/>
      <c r="E95" s="112">
        <v>2</v>
      </c>
      <c r="F95" s="111" t="s">
        <v>128</v>
      </c>
      <c r="G95" s="111">
        <v>1500</v>
      </c>
      <c r="H95" s="98">
        <f t="shared" si="2"/>
        <v>3000</v>
      </c>
      <c r="I95" s="113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8"/>
      <c r="W95" s="128"/>
    </row>
    <row r="96" s="76" customFormat="1" ht="13" spans="1:23">
      <c r="A96" s="91">
        <v>89</v>
      </c>
      <c r="B96" s="109"/>
      <c r="C96" s="129" t="s">
        <v>139</v>
      </c>
      <c r="D96" s="111"/>
      <c r="E96" s="112">
        <v>1</v>
      </c>
      <c r="F96" s="111" t="s">
        <v>133</v>
      </c>
      <c r="G96" s="111">
        <v>2000</v>
      </c>
      <c r="H96" s="98">
        <f t="shared" si="2"/>
        <v>2000</v>
      </c>
      <c r="I96" s="113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8"/>
      <c r="W96" s="128"/>
    </row>
    <row r="97" s="76" customFormat="1" ht="13" spans="1:23">
      <c r="A97" s="91">
        <v>90</v>
      </c>
      <c r="B97" s="109"/>
      <c r="C97" s="129" t="s">
        <v>140</v>
      </c>
      <c r="D97" s="111"/>
      <c r="E97" s="112">
        <v>1</v>
      </c>
      <c r="F97" s="111" t="s">
        <v>133</v>
      </c>
      <c r="G97" s="111">
        <v>5000</v>
      </c>
      <c r="H97" s="98">
        <f t="shared" si="2"/>
        <v>5000</v>
      </c>
      <c r="I97" s="113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8"/>
      <c r="W97" s="128"/>
    </row>
    <row r="98" s="76" customFormat="1" ht="13" spans="1:23">
      <c r="A98" s="91">
        <v>91</v>
      </c>
      <c r="B98" s="109"/>
      <c r="C98" s="129" t="s">
        <v>141</v>
      </c>
      <c r="D98" s="111"/>
      <c r="E98" s="112">
        <v>1</v>
      </c>
      <c r="F98" s="111" t="s">
        <v>133</v>
      </c>
      <c r="G98" s="111">
        <v>14950</v>
      </c>
      <c r="H98" s="98">
        <f t="shared" si="2"/>
        <v>14950</v>
      </c>
      <c r="I98" s="113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8"/>
      <c r="W98" s="128"/>
    </row>
    <row r="99" s="76" customFormat="1" ht="26" spans="1:23">
      <c r="A99" s="91">
        <v>92</v>
      </c>
      <c r="B99" s="269" t="s">
        <v>23</v>
      </c>
      <c r="C99" s="236" t="s">
        <v>143</v>
      </c>
      <c r="D99" s="237" t="s">
        <v>32</v>
      </c>
      <c r="E99" s="238"/>
      <c r="F99" s="237"/>
      <c r="G99" s="237"/>
      <c r="H99" s="239">
        <f>SUM(H100:H121)</f>
        <v>800000</v>
      </c>
      <c r="I99" s="242" t="s">
        <v>26</v>
      </c>
      <c r="J99" s="243"/>
      <c r="K99" s="243"/>
      <c r="L99" s="243"/>
      <c r="M99" s="244"/>
      <c r="N99" s="244">
        <v>1</v>
      </c>
      <c r="O99" s="243"/>
      <c r="P99" s="243"/>
      <c r="Q99" s="243"/>
      <c r="R99" s="243"/>
      <c r="S99" s="243"/>
      <c r="T99" s="243"/>
      <c r="U99" s="243"/>
      <c r="V99" s="128"/>
      <c r="W99" s="128"/>
    </row>
    <row r="100" s="76" customFormat="1" ht="13" spans="1:23">
      <c r="A100" s="91">
        <v>93</v>
      </c>
      <c r="B100" s="109"/>
      <c r="C100" s="129" t="s">
        <v>100</v>
      </c>
      <c r="D100" s="111"/>
      <c r="E100" s="112">
        <v>75</v>
      </c>
      <c r="F100" s="111" t="s">
        <v>98</v>
      </c>
      <c r="G100" s="111">
        <v>150</v>
      </c>
      <c r="H100" s="98">
        <f>SUM(G100*E100)</f>
        <v>11250</v>
      </c>
      <c r="I100" s="113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8"/>
      <c r="W100" s="128"/>
    </row>
    <row r="101" s="76" customFormat="1" ht="13" spans="1:23">
      <c r="A101" s="91">
        <v>94</v>
      </c>
      <c r="B101" s="109"/>
      <c r="C101" s="129" t="s">
        <v>131</v>
      </c>
      <c r="D101" s="111"/>
      <c r="E101" s="112">
        <v>3</v>
      </c>
      <c r="F101" s="111" t="s">
        <v>102</v>
      </c>
      <c r="G101" s="111">
        <v>2000</v>
      </c>
      <c r="H101" s="98">
        <f t="shared" ref="H101:H121" si="3">SUM(G101*E101)</f>
        <v>6000</v>
      </c>
      <c r="I101" s="113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8"/>
      <c r="W101" s="128"/>
    </row>
    <row r="102" s="76" customFormat="1" ht="13" spans="1:23">
      <c r="A102" s="91">
        <v>95</v>
      </c>
      <c r="B102" s="109"/>
      <c r="C102" s="129" t="s">
        <v>108</v>
      </c>
      <c r="D102" s="111"/>
      <c r="E102" s="112">
        <v>5</v>
      </c>
      <c r="F102" s="111" t="s">
        <v>107</v>
      </c>
      <c r="G102" s="111">
        <v>90</v>
      </c>
      <c r="H102" s="98">
        <f t="shared" si="3"/>
        <v>450</v>
      </c>
      <c r="I102" s="113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8"/>
      <c r="W102" s="128"/>
    </row>
    <row r="103" s="76" customFormat="1" ht="13" spans="1:23">
      <c r="A103" s="91">
        <v>96</v>
      </c>
      <c r="B103" s="109"/>
      <c r="C103" s="129" t="s">
        <v>110</v>
      </c>
      <c r="D103" s="111"/>
      <c r="E103" s="112">
        <v>5</v>
      </c>
      <c r="F103" s="111" t="s">
        <v>98</v>
      </c>
      <c r="G103" s="111">
        <v>600</v>
      </c>
      <c r="H103" s="98">
        <f t="shared" si="3"/>
        <v>3000</v>
      </c>
      <c r="I103" s="113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8"/>
      <c r="W103" s="128"/>
    </row>
    <row r="104" s="76" customFormat="1" ht="13" spans="1:23">
      <c r="A104" s="91">
        <v>97</v>
      </c>
      <c r="B104" s="109"/>
      <c r="C104" s="129" t="s">
        <v>111</v>
      </c>
      <c r="D104" s="111"/>
      <c r="E104" s="112">
        <v>10</v>
      </c>
      <c r="F104" s="111" t="s">
        <v>112</v>
      </c>
      <c r="G104" s="111">
        <v>80</v>
      </c>
      <c r="H104" s="98">
        <f t="shared" si="3"/>
        <v>800</v>
      </c>
      <c r="I104" s="113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8"/>
      <c r="W104" s="128"/>
    </row>
    <row r="105" s="76" customFormat="1" ht="13" spans="1:23">
      <c r="A105" s="91">
        <v>98</v>
      </c>
      <c r="B105" s="109"/>
      <c r="C105" s="129" t="s">
        <v>114</v>
      </c>
      <c r="D105" s="111"/>
      <c r="E105" s="112">
        <v>75</v>
      </c>
      <c r="F105" s="111" t="s">
        <v>98</v>
      </c>
      <c r="G105" s="111">
        <v>45</v>
      </c>
      <c r="H105" s="98">
        <f t="shared" si="3"/>
        <v>3375</v>
      </c>
      <c r="I105" s="113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8"/>
      <c r="W105" s="128"/>
    </row>
    <row r="106" s="76" customFormat="1" ht="13" spans="1:23">
      <c r="A106" s="91">
        <v>99</v>
      </c>
      <c r="B106" s="109"/>
      <c r="C106" s="129" t="s">
        <v>116</v>
      </c>
      <c r="D106" s="111"/>
      <c r="E106" s="112">
        <v>75</v>
      </c>
      <c r="F106" s="111" t="s">
        <v>98</v>
      </c>
      <c r="G106" s="111">
        <v>50</v>
      </c>
      <c r="H106" s="98">
        <f t="shared" si="3"/>
        <v>3750</v>
      </c>
      <c r="I106" s="113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8"/>
      <c r="W106" s="128"/>
    </row>
    <row r="107" s="76" customFormat="1" ht="13" spans="1:23">
      <c r="A107" s="91">
        <v>100</v>
      </c>
      <c r="B107" s="109"/>
      <c r="C107" s="129" t="s">
        <v>117</v>
      </c>
      <c r="D107" s="111"/>
      <c r="E107" s="112">
        <v>6</v>
      </c>
      <c r="F107" s="111" t="s">
        <v>107</v>
      </c>
      <c r="G107" s="111">
        <v>155</v>
      </c>
      <c r="H107" s="98">
        <f t="shared" si="3"/>
        <v>930</v>
      </c>
      <c r="I107" s="113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8"/>
      <c r="W107" s="128"/>
    </row>
    <row r="108" s="76" customFormat="1" ht="13" spans="1:23">
      <c r="A108" s="91">
        <v>101</v>
      </c>
      <c r="B108" s="109"/>
      <c r="C108" s="129" t="s">
        <v>132</v>
      </c>
      <c r="D108" s="111"/>
      <c r="E108" s="112">
        <v>1</v>
      </c>
      <c r="F108" s="111" t="s">
        <v>133</v>
      </c>
      <c r="G108" s="111">
        <v>11720</v>
      </c>
      <c r="H108" s="98">
        <f t="shared" si="3"/>
        <v>11720</v>
      </c>
      <c r="I108" s="113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8"/>
      <c r="W108" s="128"/>
    </row>
    <row r="109" s="76" customFormat="1" ht="13" spans="1:23">
      <c r="A109" s="91">
        <v>102</v>
      </c>
      <c r="B109" s="109"/>
      <c r="C109" s="129" t="s">
        <v>144</v>
      </c>
      <c r="D109" s="111"/>
      <c r="E109" s="112">
        <v>5</v>
      </c>
      <c r="F109" s="111" t="s">
        <v>119</v>
      </c>
      <c r="G109" s="111">
        <v>5000</v>
      </c>
      <c r="H109" s="98">
        <f t="shared" si="3"/>
        <v>25000</v>
      </c>
      <c r="I109" s="113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8"/>
      <c r="W109" s="128"/>
    </row>
    <row r="110" s="76" customFormat="1" ht="13" spans="1:23">
      <c r="A110" s="91">
        <v>103</v>
      </c>
      <c r="B110" s="109"/>
      <c r="C110" s="129" t="s">
        <v>145</v>
      </c>
      <c r="D110" s="111"/>
      <c r="E110" s="112">
        <v>1</v>
      </c>
      <c r="F110" s="111" t="s">
        <v>133</v>
      </c>
      <c r="G110" s="111">
        <v>33275</v>
      </c>
      <c r="H110" s="98">
        <f t="shared" si="3"/>
        <v>33275</v>
      </c>
      <c r="I110" s="113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8"/>
      <c r="W110" s="128"/>
    </row>
    <row r="111" s="76" customFormat="1" ht="13" spans="1:23">
      <c r="A111" s="91">
        <v>104</v>
      </c>
      <c r="B111" s="109"/>
      <c r="C111" s="129" t="s">
        <v>129</v>
      </c>
      <c r="D111" s="111"/>
      <c r="E111" s="112">
        <v>400</v>
      </c>
      <c r="F111" s="111" t="s">
        <v>121</v>
      </c>
      <c r="G111" s="111">
        <v>120</v>
      </c>
      <c r="H111" s="98">
        <f t="shared" si="3"/>
        <v>48000</v>
      </c>
      <c r="I111" s="113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8"/>
      <c r="W111" s="128"/>
    </row>
    <row r="112" s="76" customFormat="1" ht="13" spans="1:23">
      <c r="A112" s="91">
        <v>105</v>
      </c>
      <c r="B112" s="109"/>
      <c r="C112" s="129" t="s">
        <v>120</v>
      </c>
      <c r="D112" s="111"/>
      <c r="E112" s="112">
        <v>400</v>
      </c>
      <c r="F112" s="111" t="s">
        <v>121</v>
      </c>
      <c r="G112" s="111">
        <v>180</v>
      </c>
      <c r="H112" s="98">
        <f t="shared" si="3"/>
        <v>72000</v>
      </c>
      <c r="I112" s="113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8"/>
      <c r="W112" s="128"/>
    </row>
    <row r="113" s="76" customFormat="1" ht="13" spans="1:23">
      <c r="A113" s="91">
        <v>106</v>
      </c>
      <c r="B113" s="109"/>
      <c r="C113" s="129" t="s">
        <v>122</v>
      </c>
      <c r="D113" s="111"/>
      <c r="E113" s="112">
        <v>400</v>
      </c>
      <c r="F113" s="111" t="s">
        <v>121</v>
      </c>
      <c r="G113" s="111">
        <v>120</v>
      </c>
      <c r="H113" s="98">
        <f t="shared" si="3"/>
        <v>48000</v>
      </c>
      <c r="I113" s="113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8"/>
      <c r="W113" s="128"/>
    </row>
    <row r="114" s="76" customFormat="1" ht="13" spans="1:23">
      <c r="A114" s="91">
        <v>107</v>
      </c>
      <c r="B114" s="109"/>
      <c r="C114" s="129" t="s">
        <v>123</v>
      </c>
      <c r="D114" s="111"/>
      <c r="E114" s="112">
        <v>475</v>
      </c>
      <c r="F114" s="111" t="s">
        <v>121</v>
      </c>
      <c r="G114" s="111">
        <v>350</v>
      </c>
      <c r="H114" s="98">
        <f t="shared" si="3"/>
        <v>166250</v>
      </c>
      <c r="I114" s="113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8"/>
      <c r="W114" s="128"/>
    </row>
    <row r="115" s="76" customFormat="1" ht="13" spans="1:23">
      <c r="A115" s="91">
        <v>108</v>
      </c>
      <c r="B115" s="109"/>
      <c r="C115" s="129" t="s">
        <v>124</v>
      </c>
      <c r="D115" s="111"/>
      <c r="E115" s="112">
        <v>525</v>
      </c>
      <c r="F115" s="111" t="s">
        <v>121</v>
      </c>
      <c r="G115" s="111">
        <v>350</v>
      </c>
      <c r="H115" s="98">
        <f t="shared" si="3"/>
        <v>183750</v>
      </c>
      <c r="I115" s="113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8"/>
      <c r="W115" s="128"/>
    </row>
    <row r="116" s="76" customFormat="1" ht="13" spans="1:23">
      <c r="A116" s="91">
        <v>109</v>
      </c>
      <c r="B116" s="109"/>
      <c r="C116" s="129" t="s">
        <v>125</v>
      </c>
      <c r="D116" s="111"/>
      <c r="E116" s="112">
        <v>15</v>
      </c>
      <c r="F116" s="111" t="s">
        <v>121</v>
      </c>
      <c r="G116" s="111">
        <v>6000</v>
      </c>
      <c r="H116" s="98">
        <f t="shared" si="3"/>
        <v>90000</v>
      </c>
      <c r="I116" s="113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8"/>
      <c r="W116" s="128"/>
    </row>
    <row r="117" s="76" customFormat="1" ht="13" spans="1:23">
      <c r="A117" s="91">
        <v>110</v>
      </c>
      <c r="B117" s="109"/>
      <c r="C117" s="129" t="s">
        <v>126</v>
      </c>
      <c r="D117" s="111"/>
      <c r="E117" s="112">
        <v>30</v>
      </c>
      <c r="F117" s="111" t="s">
        <v>121</v>
      </c>
      <c r="G117" s="111">
        <v>1500</v>
      </c>
      <c r="H117" s="98">
        <f t="shared" si="3"/>
        <v>45000</v>
      </c>
      <c r="I117" s="113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8"/>
      <c r="W117" s="128"/>
    </row>
    <row r="118" s="76" customFormat="1" ht="13" spans="1:23">
      <c r="A118" s="91">
        <v>111</v>
      </c>
      <c r="B118" s="109"/>
      <c r="C118" s="129" t="s">
        <v>127</v>
      </c>
      <c r="D118" s="111"/>
      <c r="E118" s="112">
        <v>1</v>
      </c>
      <c r="F118" s="111" t="s">
        <v>133</v>
      </c>
      <c r="G118" s="111">
        <v>25000</v>
      </c>
      <c r="H118" s="98">
        <f t="shared" si="3"/>
        <v>25000</v>
      </c>
      <c r="I118" s="113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8"/>
      <c r="W118" s="128"/>
    </row>
    <row r="119" s="76" customFormat="1" ht="13" spans="1:23">
      <c r="A119" s="91">
        <v>112</v>
      </c>
      <c r="B119" s="109"/>
      <c r="C119" s="129" t="s">
        <v>99</v>
      </c>
      <c r="D119" s="111"/>
      <c r="E119" s="112">
        <v>4</v>
      </c>
      <c r="F119" s="111" t="s">
        <v>98</v>
      </c>
      <c r="G119" s="111">
        <v>2500</v>
      </c>
      <c r="H119" s="98">
        <f t="shared" si="3"/>
        <v>10000</v>
      </c>
      <c r="I119" s="113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8"/>
      <c r="W119" s="128"/>
    </row>
    <row r="120" s="76" customFormat="1" ht="13" spans="1:23">
      <c r="A120" s="91">
        <v>113</v>
      </c>
      <c r="B120" s="109"/>
      <c r="C120" s="129" t="s">
        <v>106</v>
      </c>
      <c r="D120" s="111"/>
      <c r="E120" s="112">
        <v>6</v>
      </c>
      <c r="F120" s="111" t="s">
        <v>107</v>
      </c>
      <c r="G120" s="111">
        <v>200</v>
      </c>
      <c r="H120" s="98">
        <f t="shared" si="3"/>
        <v>1200</v>
      </c>
      <c r="I120" s="113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8"/>
      <c r="W120" s="128"/>
    </row>
    <row r="121" s="76" customFormat="1" ht="13" spans="1:23">
      <c r="A121" s="91">
        <v>114</v>
      </c>
      <c r="B121" s="109"/>
      <c r="C121" s="129" t="s">
        <v>103</v>
      </c>
      <c r="D121" s="111"/>
      <c r="E121" s="112">
        <v>75</v>
      </c>
      <c r="F121" s="111" t="s">
        <v>98</v>
      </c>
      <c r="G121" s="111">
        <v>150</v>
      </c>
      <c r="H121" s="98">
        <f t="shared" si="3"/>
        <v>11250</v>
      </c>
      <c r="I121" s="113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8"/>
      <c r="W121" s="128"/>
    </row>
    <row r="122" s="76" customFormat="1" ht="13" spans="1:23">
      <c r="A122" s="91">
        <v>115</v>
      </c>
      <c r="B122" s="269" t="s">
        <v>23</v>
      </c>
      <c r="C122" s="245" t="s">
        <v>146</v>
      </c>
      <c r="D122" s="237" t="s">
        <v>32</v>
      </c>
      <c r="E122" s="238"/>
      <c r="F122" s="237"/>
      <c r="G122" s="237"/>
      <c r="H122" s="239">
        <f>SUM(H123:H143)</f>
        <v>700000</v>
      </c>
      <c r="I122" s="242" t="s">
        <v>26</v>
      </c>
      <c r="J122" s="243"/>
      <c r="K122" s="243"/>
      <c r="L122" s="243"/>
      <c r="M122" s="243"/>
      <c r="N122" s="243"/>
      <c r="O122" s="243"/>
      <c r="P122" s="243"/>
      <c r="Q122" s="243"/>
      <c r="R122" s="243"/>
      <c r="S122" s="244">
        <v>1</v>
      </c>
      <c r="T122" s="243"/>
      <c r="U122" s="243"/>
      <c r="V122" s="128"/>
      <c r="W122" s="128"/>
    </row>
    <row r="123" s="76" customFormat="1" ht="13" spans="1:23">
      <c r="A123" s="91">
        <v>116</v>
      </c>
      <c r="B123" s="109"/>
      <c r="C123" s="129" t="s">
        <v>100</v>
      </c>
      <c r="D123" s="111"/>
      <c r="E123" s="112">
        <v>70</v>
      </c>
      <c r="F123" s="111" t="s">
        <v>98</v>
      </c>
      <c r="G123" s="111">
        <v>150</v>
      </c>
      <c r="H123" s="98">
        <f>G123*E123</f>
        <v>10500</v>
      </c>
      <c r="I123" s="113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8"/>
      <c r="W123" s="128"/>
    </row>
    <row r="124" s="76" customFormat="1" ht="13" spans="1:23">
      <c r="A124" s="91">
        <v>117</v>
      </c>
      <c r="B124" s="109"/>
      <c r="C124" s="129" t="s">
        <v>131</v>
      </c>
      <c r="D124" s="111"/>
      <c r="E124" s="112">
        <v>3</v>
      </c>
      <c r="F124" s="111" t="s">
        <v>102</v>
      </c>
      <c r="G124" s="111">
        <v>2000</v>
      </c>
      <c r="H124" s="98">
        <f t="shared" ref="H124:H143" si="4">G124*E124</f>
        <v>6000</v>
      </c>
      <c r="I124" s="113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8"/>
      <c r="W124" s="128"/>
    </row>
    <row r="125" s="76" customFormat="1" ht="13" spans="1:23">
      <c r="A125" s="91">
        <v>118</v>
      </c>
      <c r="B125" s="109"/>
      <c r="C125" s="129" t="s">
        <v>103</v>
      </c>
      <c r="D125" s="111"/>
      <c r="E125" s="112">
        <v>70</v>
      </c>
      <c r="F125" s="111" t="s">
        <v>98</v>
      </c>
      <c r="G125" s="111">
        <v>150</v>
      </c>
      <c r="H125" s="98">
        <f t="shared" si="4"/>
        <v>10500</v>
      </c>
      <c r="I125" s="113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8"/>
      <c r="W125" s="128"/>
    </row>
    <row r="126" s="76" customFormat="1" ht="13" spans="1:23">
      <c r="A126" s="91">
        <v>119</v>
      </c>
      <c r="B126" s="109"/>
      <c r="C126" s="129" t="s">
        <v>99</v>
      </c>
      <c r="D126" s="111"/>
      <c r="E126" s="112">
        <v>4</v>
      </c>
      <c r="F126" s="111" t="s">
        <v>98</v>
      </c>
      <c r="G126" s="111">
        <v>2500</v>
      </c>
      <c r="H126" s="98">
        <f t="shared" si="4"/>
        <v>10000</v>
      </c>
      <c r="I126" s="113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8"/>
      <c r="W126" s="128"/>
    </row>
    <row r="127" s="76" customFormat="1" ht="13" spans="1:23">
      <c r="A127" s="91">
        <v>120</v>
      </c>
      <c r="B127" s="109"/>
      <c r="C127" s="129" t="s">
        <v>106</v>
      </c>
      <c r="D127" s="111"/>
      <c r="E127" s="112">
        <v>6</v>
      </c>
      <c r="F127" s="111" t="s">
        <v>107</v>
      </c>
      <c r="G127" s="111">
        <v>200</v>
      </c>
      <c r="H127" s="98">
        <f t="shared" si="4"/>
        <v>1200</v>
      </c>
      <c r="I127" s="113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8"/>
      <c r="W127" s="128"/>
    </row>
    <row r="128" s="76" customFormat="1" ht="13" spans="1:23">
      <c r="A128" s="91">
        <v>121</v>
      </c>
      <c r="B128" s="109"/>
      <c r="C128" s="129" t="s">
        <v>108</v>
      </c>
      <c r="D128" s="111"/>
      <c r="E128" s="112">
        <v>5</v>
      </c>
      <c r="F128" s="111" t="s">
        <v>107</v>
      </c>
      <c r="G128" s="111">
        <v>90</v>
      </c>
      <c r="H128" s="98">
        <f t="shared" si="4"/>
        <v>450</v>
      </c>
      <c r="I128" s="113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8"/>
      <c r="W128" s="128"/>
    </row>
    <row r="129" s="76" customFormat="1" ht="13" spans="1:23">
      <c r="A129" s="91">
        <v>122</v>
      </c>
      <c r="B129" s="109"/>
      <c r="C129" s="129" t="s">
        <v>111</v>
      </c>
      <c r="D129" s="111"/>
      <c r="E129" s="112">
        <v>10</v>
      </c>
      <c r="F129" s="111" t="s">
        <v>112</v>
      </c>
      <c r="G129" s="111">
        <v>80</v>
      </c>
      <c r="H129" s="98">
        <f t="shared" si="4"/>
        <v>800</v>
      </c>
      <c r="I129" s="113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8"/>
      <c r="W129" s="128"/>
    </row>
    <row r="130" s="76" customFormat="1" ht="13" spans="1:23">
      <c r="A130" s="91">
        <v>123</v>
      </c>
      <c r="B130" s="109"/>
      <c r="C130" s="129" t="s">
        <v>114</v>
      </c>
      <c r="D130" s="111"/>
      <c r="E130" s="112">
        <v>70</v>
      </c>
      <c r="F130" s="111" t="s">
        <v>98</v>
      </c>
      <c r="G130" s="111">
        <v>45</v>
      </c>
      <c r="H130" s="98">
        <f t="shared" si="4"/>
        <v>3150</v>
      </c>
      <c r="I130" s="113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8"/>
      <c r="W130" s="128"/>
    </row>
    <row r="131" s="76" customFormat="1" ht="13" spans="1:23">
      <c r="A131" s="91">
        <v>124</v>
      </c>
      <c r="B131" s="109"/>
      <c r="C131" s="129" t="s">
        <v>116</v>
      </c>
      <c r="D131" s="111"/>
      <c r="E131" s="112">
        <v>70</v>
      </c>
      <c r="F131" s="111" t="s">
        <v>98</v>
      </c>
      <c r="G131" s="111">
        <v>50</v>
      </c>
      <c r="H131" s="98">
        <f t="shared" si="4"/>
        <v>3500</v>
      </c>
      <c r="I131" s="113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8"/>
      <c r="W131" s="128"/>
    </row>
    <row r="132" s="76" customFormat="1" ht="13" spans="1:23">
      <c r="A132" s="91">
        <v>125</v>
      </c>
      <c r="B132" s="109"/>
      <c r="C132" s="129" t="s">
        <v>117</v>
      </c>
      <c r="D132" s="111"/>
      <c r="E132" s="112">
        <v>6</v>
      </c>
      <c r="F132" s="111" t="s">
        <v>107</v>
      </c>
      <c r="G132" s="111">
        <v>155</v>
      </c>
      <c r="H132" s="98">
        <f t="shared" si="4"/>
        <v>930</v>
      </c>
      <c r="I132" s="113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8"/>
      <c r="W132" s="128"/>
    </row>
    <row r="133" s="76" customFormat="1" ht="13" spans="1:23">
      <c r="A133" s="91">
        <v>126</v>
      </c>
      <c r="B133" s="109"/>
      <c r="C133" s="129" t="s">
        <v>132</v>
      </c>
      <c r="D133" s="111"/>
      <c r="E133" s="112">
        <v>1</v>
      </c>
      <c r="F133" s="111" t="s">
        <v>133</v>
      </c>
      <c r="G133" s="111">
        <v>11720</v>
      </c>
      <c r="H133" s="98">
        <f t="shared" si="4"/>
        <v>11720</v>
      </c>
      <c r="I133" s="113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8"/>
      <c r="W133" s="128"/>
    </row>
    <row r="134" s="76" customFormat="1" ht="13" spans="1:23">
      <c r="A134" s="91">
        <v>127</v>
      </c>
      <c r="B134" s="109"/>
      <c r="C134" s="129" t="s">
        <v>144</v>
      </c>
      <c r="D134" s="111"/>
      <c r="E134" s="112">
        <v>5</v>
      </c>
      <c r="F134" s="111" t="s">
        <v>147</v>
      </c>
      <c r="G134" s="111">
        <v>5000</v>
      </c>
      <c r="H134" s="98">
        <f t="shared" si="4"/>
        <v>25000</v>
      </c>
      <c r="I134" s="113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8"/>
      <c r="W134" s="128"/>
    </row>
    <row r="135" s="76" customFormat="1" ht="13" spans="1:23">
      <c r="A135" s="91">
        <v>128</v>
      </c>
      <c r="B135" s="109"/>
      <c r="C135" s="129" t="s">
        <v>148</v>
      </c>
      <c r="D135" s="111"/>
      <c r="E135" s="112">
        <v>70</v>
      </c>
      <c r="F135" s="111" t="s">
        <v>121</v>
      </c>
      <c r="G135" s="111">
        <v>600</v>
      </c>
      <c r="H135" s="98">
        <f t="shared" si="4"/>
        <v>42000</v>
      </c>
      <c r="I135" s="113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8"/>
      <c r="W135" s="128"/>
    </row>
    <row r="136" s="76" customFormat="1" ht="13" spans="1:23">
      <c r="A136" s="91">
        <v>129</v>
      </c>
      <c r="B136" s="109"/>
      <c r="C136" s="129" t="s">
        <v>149</v>
      </c>
      <c r="D136" s="111"/>
      <c r="E136" s="112">
        <v>70</v>
      </c>
      <c r="F136" s="111" t="s">
        <v>121</v>
      </c>
      <c r="G136" s="111">
        <v>900</v>
      </c>
      <c r="H136" s="98">
        <f t="shared" si="4"/>
        <v>63000</v>
      </c>
      <c r="I136" s="113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8"/>
      <c r="W136" s="128"/>
    </row>
    <row r="137" s="76" customFormat="1" ht="13" spans="1:23">
      <c r="A137" s="91">
        <v>130</v>
      </c>
      <c r="B137" s="109"/>
      <c r="C137" s="129" t="s">
        <v>150</v>
      </c>
      <c r="D137" s="111"/>
      <c r="E137" s="112">
        <v>70</v>
      </c>
      <c r="F137" s="111" t="s">
        <v>121</v>
      </c>
      <c r="G137" s="111">
        <v>600</v>
      </c>
      <c r="H137" s="98">
        <f t="shared" si="4"/>
        <v>42000</v>
      </c>
      <c r="I137" s="113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8"/>
      <c r="W137" s="128"/>
    </row>
    <row r="138" s="76" customFormat="1" ht="13" spans="1:23">
      <c r="A138" s="91">
        <v>131</v>
      </c>
      <c r="B138" s="109"/>
      <c r="C138" s="129" t="s">
        <v>123</v>
      </c>
      <c r="D138" s="111"/>
      <c r="E138" s="112">
        <v>85</v>
      </c>
      <c r="F138" s="111" t="s">
        <v>121</v>
      </c>
      <c r="G138" s="111">
        <v>1750</v>
      </c>
      <c r="H138" s="98">
        <f t="shared" si="4"/>
        <v>148750</v>
      </c>
      <c r="I138" s="113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8"/>
      <c r="W138" s="128"/>
    </row>
    <row r="139" s="76" customFormat="1" ht="13" spans="1:23">
      <c r="A139" s="91">
        <v>132</v>
      </c>
      <c r="B139" s="109"/>
      <c r="C139" s="129" t="s">
        <v>124</v>
      </c>
      <c r="D139" s="111"/>
      <c r="E139" s="112">
        <v>90</v>
      </c>
      <c r="F139" s="111" t="s">
        <v>121</v>
      </c>
      <c r="G139" s="111">
        <v>1750</v>
      </c>
      <c r="H139" s="98">
        <f t="shared" si="4"/>
        <v>157500</v>
      </c>
      <c r="I139" s="113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8"/>
      <c r="W139" s="128"/>
    </row>
    <row r="140" s="76" customFormat="1" ht="13" spans="1:23">
      <c r="A140" s="91">
        <v>133</v>
      </c>
      <c r="B140" s="109"/>
      <c r="C140" s="129" t="s">
        <v>125</v>
      </c>
      <c r="D140" s="111"/>
      <c r="E140" s="112">
        <v>15</v>
      </c>
      <c r="F140" s="111" t="s">
        <v>121</v>
      </c>
      <c r="G140" s="111">
        <v>6000</v>
      </c>
      <c r="H140" s="98">
        <f t="shared" si="4"/>
        <v>90000</v>
      </c>
      <c r="I140" s="113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8"/>
      <c r="W140" s="128"/>
    </row>
    <row r="141" s="76" customFormat="1" ht="13" spans="1:23">
      <c r="A141" s="91">
        <v>134</v>
      </c>
      <c r="B141" s="109"/>
      <c r="C141" s="129" t="s">
        <v>126</v>
      </c>
      <c r="D141" s="111"/>
      <c r="E141" s="112">
        <v>30</v>
      </c>
      <c r="F141" s="111" t="s">
        <v>121</v>
      </c>
      <c r="G141" s="111">
        <v>1500</v>
      </c>
      <c r="H141" s="98">
        <f t="shared" si="4"/>
        <v>45000</v>
      </c>
      <c r="I141" s="113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8"/>
      <c r="W141" s="128"/>
    </row>
    <row r="142" s="76" customFormat="1" ht="13" spans="1:23">
      <c r="A142" s="91">
        <v>135</v>
      </c>
      <c r="B142" s="109"/>
      <c r="C142" s="129" t="s">
        <v>127</v>
      </c>
      <c r="D142" s="111"/>
      <c r="E142" s="112">
        <v>1</v>
      </c>
      <c r="F142" s="111" t="s">
        <v>133</v>
      </c>
      <c r="G142" s="111">
        <v>25000</v>
      </c>
      <c r="H142" s="98">
        <f t="shared" si="4"/>
        <v>25000</v>
      </c>
      <c r="I142" s="113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8"/>
      <c r="W142" s="128"/>
    </row>
    <row r="143" s="76" customFormat="1" ht="13" spans="1:23">
      <c r="A143" s="91">
        <v>136</v>
      </c>
      <c r="B143" s="109"/>
      <c r="C143" s="129" t="s">
        <v>110</v>
      </c>
      <c r="D143" s="111"/>
      <c r="E143" s="112">
        <v>5</v>
      </c>
      <c r="F143" s="111" t="s">
        <v>98</v>
      </c>
      <c r="G143" s="111">
        <v>600</v>
      </c>
      <c r="H143" s="98">
        <f t="shared" si="4"/>
        <v>3000</v>
      </c>
      <c r="I143" s="113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8"/>
      <c r="W143" s="128"/>
    </row>
    <row r="144" s="76" customFormat="1" ht="13" spans="1:23">
      <c r="A144" s="91">
        <v>137</v>
      </c>
      <c r="B144" s="269" t="s">
        <v>23</v>
      </c>
      <c r="C144" s="245" t="s">
        <v>151</v>
      </c>
      <c r="D144" s="237" t="s">
        <v>32</v>
      </c>
      <c r="E144" s="238"/>
      <c r="F144" s="237"/>
      <c r="G144" s="237"/>
      <c r="H144" s="239">
        <f>SUM(H145:H171)</f>
        <v>900000</v>
      </c>
      <c r="I144" s="242" t="s">
        <v>26</v>
      </c>
      <c r="J144" s="243"/>
      <c r="K144" s="243"/>
      <c r="L144" s="243"/>
      <c r="M144" s="243"/>
      <c r="N144" s="243"/>
      <c r="O144" s="243"/>
      <c r="P144" s="243"/>
      <c r="Q144" s="243"/>
      <c r="R144" s="243"/>
      <c r="S144" s="244">
        <v>1</v>
      </c>
      <c r="T144" s="243"/>
      <c r="U144" s="243"/>
      <c r="V144" s="128"/>
      <c r="W144" s="128"/>
    </row>
    <row r="145" s="76" customFormat="1" ht="13" spans="1:23">
      <c r="A145" s="91">
        <v>138</v>
      </c>
      <c r="B145" s="109"/>
      <c r="C145" s="129" t="s">
        <v>152</v>
      </c>
      <c r="D145" s="111"/>
      <c r="E145" s="112">
        <v>8</v>
      </c>
      <c r="F145" s="111" t="s">
        <v>98</v>
      </c>
      <c r="G145" s="111">
        <v>5000</v>
      </c>
      <c r="H145" s="98">
        <f>G145*E145</f>
        <v>40000</v>
      </c>
      <c r="I145" s="113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8"/>
      <c r="W145" s="128"/>
    </row>
    <row r="146" s="76" customFormat="1" ht="13" spans="1:23">
      <c r="A146" s="91">
        <v>139</v>
      </c>
      <c r="B146" s="109"/>
      <c r="C146" s="129" t="s">
        <v>153</v>
      </c>
      <c r="D146" s="111"/>
      <c r="E146" s="112">
        <v>150</v>
      </c>
      <c r="F146" s="111" t="s">
        <v>98</v>
      </c>
      <c r="G146" s="111">
        <v>750</v>
      </c>
      <c r="H146" s="98">
        <f t="shared" ref="H146:H173" si="5">G146*E146</f>
        <v>112500</v>
      </c>
      <c r="I146" s="113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8"/>
      <c r="W146" s="128"/>
    </row>
    <row r="147" s="76" customFormat="1" ht="13" spans="1:23">
      <c r="A147" s="91">
        <v>140</v>
      </c>
      <c r="B147" s="109"/>
      <c r="C147" s="129" t="s">
        <v>154</v>
      </c>
      <c r="D147" s="111"/>
      <c r="E147" s="112">
        <v>9</v>
      </c>
      <c r="F147" s="111" t="s">
        <v>155</v>
      </c>
      <c r="G147" s="111">
        <v>350</v>
      </c>
      <c r="H147" s="98">
        <f t="shared" si="5"/>
        <v>3150</v>
      </c>
      <c r="I147" s="113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8"/>
      <c r="W147" s="128"/>
    </row>
    <row r="148" s="76" customFormat="1" ht="13" spans="1:23">
      <c r="A148" s="91">
        <v>141</v>
      </c>
      <c r="B148" s="109"/>
      <c r="C148" s="129" t="s">
        <v>111</v>
      </c>
      <c r="D148" s="111"/>
      <c r="E148" s="112">
        <v>15</v>
      </c>
      <c r="F148" s="111" t="s">
        <v>112</v>
      </c>
      <c r="G148" s="111">
        <v>80</v>
      </c>
      <c r="H148" s="98">
        <f t="shared" si="5"/>
        <v>1200</v>
      </c>
      <c r="I148" s="113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8"/>
      <c r="W148" s="128"/>
    </row>
    <row r="149" s="76" customFormat="1" ht="13" spans="1:23">
      <c r="A149" s="91">
        <v>142</v>
      </c>
      <c r="B149" s="109"/>
      <c r="C149" s="129" t="s">
        <v>117</v>
      </c>
      <c r="D149" s="111"/>
      <c r="E149" s="112">
        <v>6</v>
      </c>
      <c r="F149" s="111" t="s">
        <v>107</v>
      </c>
      <c r="G149" s="111">
        <v>155</v>
      </c>
      <c r="H149" s="98">
        <f t="shared" si="5"/>
        <v>930</v>
      </c>
      <c r="I149" s="113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8"/>
      <c r="W149" s="128"/>
    </row>
    <row r="150" s="76" customFormat="1" ht="13" spans="1:23">
      <c r="A150" s="91">
        <v>143</v>
      </c>
      <c r="B150" s="109"/>
      <c r="C150" s="129" t="s">
        <v>156</v>
      </c>
      <c r="D150" s="111"/>
      <c r="E150" s="112">
        <v>9</v>
      </c>
      <c r="F150" s="111" t="s">
        <v>119</v>
      </c>
      <c r="G150" s="111">
        <v>8000</v>
      </c>
      <c r="H150" s="98">
        <f t="shared" si="5"/>
        <v>72000</v>
      </c>
      <c r="I150" s="113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8"/>
      <c r="W150" s="128"/>
    </row>
    <row r="151" s="76" customFormat="1" ht="13" spans="1:23">
      <c r="A151" s="91">
        <v>144</v>
      </c>
      <c r="B151" s="109"/>
      <c r="C151" s="129" t="s">
        <v>157</v>
      </c>
      <c r="D151" s="111"/>
      <c r="E151" s="112">
        <v>3</v>
      </c>
      <c r="F151" s="111" t="s">
        <v>98</v>
      </c>
      <c r="G151" s="111">
        <v>2000</v>
      </c>
      <c r="H151" s="98">
        <f t="shared" si="5"/>
        <v>6000</v>
      </c>
      <c r="I151" s="113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8"/>
      <c r="W151" s="128"/>
    </row>
    <row r="152" s="76" customFormat="1" ht="13" spans="1:23">
      <c r="A152" s="91">
        <v>145</v>
      </c>
      <c r="B152" s="109"/>
      <c r="C152" s="129" t="s">
        <v>158</v>
      </c>
      <c r="D152" s="111"/>
      <c r="E152" s="112">
        <v>4</v>
      </c>
      <c r="F152" s="111" t="s">
        <v>98</v>
      </c>
      <c r="G152" s="111">
        <v>770</v>
      </c>
      <c r="H152" s="98">
        <f t="shared" si="5"/>
        <v>3080</v>
      </c>
      <c r="I152" s="113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8"/>
      <c r="W152" s="128"/>
    </row>
    <row r="153" s="76" customFormat="1" ht="13" spans="1:23">
      <c r="A153" s="91">
        <v>146</v>
      </c>
      <c r="B153" s="109"/>
      <c r="C153" s="129" t="s">
        <v>116</v>
      </c>
      <c r="D153" s="111"/>
      <c r="E153" s="112">
        <v>150</v>
      </c>
      <c r="F153" s="111" t="s">
        <v>98</v>
      </c>
      <c r="G153" s="111">
        <v>50</v>
      </c>
      <c r="H153" s="98">
        <f t="shared" si="5"/>
        <v>7500</v>
      </c>
      <c r="I153" s="113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8"/>
      <c r="W153" s="128"/>
    </row>
    <row r="154" s="76" customFormat="1" ht="13" spans="1:23">
      <c r="A154" s="91">
        <v>147</v>
      </c>
      <c r="B154" s="109"/>
      <c r="C154" s="129" t="s">
        <v>159</v>
      </c>
      <c r="D154" s="111"/>
      <c r="E154" s="112">
        <v>8</v>
      </c>
      <c r="F154" s="111" t="s">
        <v>133</v>
      </c>
      <c r="G154" s="111">
        <v>22480</v>
      </c>
      <c r="H154" s="98">
        <f t="shared" si="5"/>
        <v>179840</v>
      </c>
      <c r="I154" s="113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8"/>
      <c r="W154" s="128"/>
    </row>
    <row r="155" s="76" customFormat="1" ht="13" spans="1:23">
      <c r="A155" s="91">
        <v>148</v>
      </c>
      <c r="B155" s="109"/>
      <c r="C155" s="129" t="s">
        <v>160</v>
      </c>
      <c r="D155" s="111"/>
      <c r="E155" s="112">
        <v>150</v>
      </c>
      <c r="F155" s="111" t="s">
        <v>98</v>
      </c>
      <c r="G155" s="111">
        <v>50</v>
      </c>
      <c r="H155" s="98">
        <f t="shared" si="5"/>
        <v>7500</v>
      </c>
      <c r="I155" s="113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8"/>
      <c r="W155" s="128"/>
    </row>
    <row r="156" s="76" customFormat="1" ht="13" spans="1:23">
      <c r="A156" s="91">
        <v>149</v>
      </c>
      <c r="B156" s="109"/>
      <c r="C156" s="129" t="s">
        <v>161</v>
      </c>
      <c r="D156" s="111"/>
      <c r="E156" s="112">
        <v>150</v>
      </c>
      <c r="F156" s="111" t="s">
        <v>98</v>
      </c>
      <c r="G156" s="111">
        <v>150</v>
      </c>
      <c r="H156" s="98">
        <f t="shared" si="5"/>
        <v>22500</v>
      </c>
      <c r="I156" s="113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8"/>
      <c r="W156" s="128"/>
    </row>
    <row r="157" s="76" customFormat="1" ht="13" spans="1:23">
      <c r="A157" s="91">
        <v>150</v>
      </c>
      <c r="B157" s="109"/>
      <c r="C157" s="129" t="s">
        <v>131</v>
      </c>
      <c r="D157" s="111"/>
      <c r="E157" s="112">
        <v>9</v>
      </c>
      <c r="F157" s="111" t="s">
        <v>102</v>
      </c>
      <c r="G157" s="111">
        <v>2000</v>
      </c>
      <c r="H157" s="98">
        <f t="shared" si="5"/>
        <v>18000</v>
      </c>
      <c r="I157" s="113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8"/>
      <c r="W157" s="128"/>
    </row>
    <row r="158" s="76" customFormat="1" ht="13" spans="1:23">
      <c r="A158" s="91">
        <v>151</v>
      </c>
      <c r="B158" s="109"/>
      <c r="C158" s="129" t="s">
        <v>132</v>
      </c>
      <c r="D158" s="111"/>
      <c r="E158" s="112">
        <v>3</v>
      </c>
      <c r="F158" s="111" t="s">
        <v>133</v>
      </c>
      <c r="G158" s="111">
        <v>16000</v>
      </c>
      <c r="H158" s="98">
        <f t="shared" si="5"/>
        <v>48000</v>
      </c>
      <c r="I158" s="113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8"/>
      <c r="W158" s="128"/>
    </row>
    <row r="159" s="76" customFormat="1" ht="13" spans="1:23">
      <c r="A159" s="91">
        <v>152</v>
      </c>
      <c r="B159" s="109"/>
      <c r="C159" s="129" t="s">
        <v>162</v>
      </c>
      <c r="D159" s="111"/>
      <c r="E159" s="112">
        <v>12</v>
      </c>
      <c r="F159" s="111" t="s">
        <v>98</v>
      </c>
      <c r="G159" s="111">
        <v>50</v>
      </c>
      <c r="H159" s="98">
        <f t="shared" si="5"/>
        <v>600</v>
      </c>
      <c r="I159" s="113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8"/>
      <c r="W159" s="128"/>
    </row>
    <row r="160" s="76" customFormat="1" ht="13" spans="1:23">
      <c r="A160" s="91">
        <v>153</v>
      </c>
      <c r="B160" s="109"/>
      <c r="C160" s="129" t="s">
        <v>103</v>
      </c>
      <c r="D160" s="111"/>
      <c r="E160" s="112">
        <v>150</v>
      </c>
      <c r="F160" s="111" t="s">
        <v>98</v>
      </c>
      <c r="G160" s="111">
        <v>150</v>
      </c>
      <c r="H160" s="98">
        <f t="shared" si="5"/>
        <v>22500</v>
      </c>
      <c r="I160" s="113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8"/>
      <c r="W160" s="128"/>
    </row>
    <row r="161" s="76" customFormat="1" ht="13" spans="1:23">
      <c r="A161" s="91">
        <v>154</v>
      </c>
      <c r="B161" s="109"/>
      <c r="C161" s="129" t="s">
        <v>97</v>
      </c>
      <c r="D161" s="111"/>
      <c r="E161" s="112">
        <v>3</v>
      </c>
      <c r="F161" s="111" t="s">
        <v>98</v>
      </c>
      <c r="G161" s="111">
        <v>5000</v>
      </c>
      <c r="H161" s="98">
        <f t="shared" si="5"/>
        <v>15000</v>
      </c>
      <c r="I161" s="113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8"/>
      <c r="W161" s="128"/>
    </row>
    <row r="162" s="76" customFormat="1" ht="13" spans="1:23">
      <c r="A162" s="91">
        <v>155</v>
      </c>
      <c r="B162" s="109"/>
      <c r="C162" s="129" t="s">
        <v>163</v>
      </c>
      <c r="D162" s="111"/>
      <c r="E162" s="112">
        <v>150</v>
      </c>
      <c r="F162" s="111" t="s">
        <v>98</v>
      </c>
      <c r="G162" s="111">
        <v>5</v>
      </c>
      <c r="H162" s="98">
        <f t="shared" si="5"/>
        <v>750</v>
      </c>
      <c r="I162" s="113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8"/>
      <c r="W162" s="128"/>
    </row>
    <row r="163" s="76" customFormat="1" ht="13" spans="1:23">
      <c r="A163" s="91">
        <v>156</v>
      </c>
      <c r="B163" s="109"/>
      <c r="C163" s="129" t="s">
        <v>164</v>
      </c>
      <c r="D163" s="111"/>
      <c r="E163" s="112">
        <v>12</v>
      </c>
      <c r="F163" s="111" t="s">
        <v>98</v>
      </c>
      <c r="G163" s="111">
        <v>50</v>
      </c>
      <c r="H163" s="98">
        <f t="shared" si="5"/>
        <v>600</v>
      </c>
      <c r="I163" s="113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8"/>
      <c r="W163" s="128"/>
    </row>
    <row r="164" s="76" customFormat="1" ht="13" spans="1:23">
      <c r="A164" s="91">
        <v>157</v>
      </c>
      <c r="B164" s="109"/>
      <c r="C164" s="129" t="s">
        <v>106</v>
      </c>
      <c r="D164" s="111"/>
      <c r="E164" s="112">
        <v>20</v>
      </c>
      <c r="F164" s="111" t="s">
        <v>107</v>
      </c>
      <c r="G164" s="111">
        <v>200</v>
      </c>
      <c r="H164" s="98">
        <f t="shared" si="5"/>
        <v>4000</v>
      </c>
      <c r="I164" s="113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8"/>
      <c r="W164" s="128"/>
    </row>
    <row r="165" s="76" customFormat="1" ht="13" spans="1:23">
      <c r="A165" s="91">
        <v>158</v>
      </c>
      <c r="B165" s="109"/>
      <c r="C165" s="129" t="s">
        <v>108</v>
      </c>
      <c r="D165" s="111"/>
      <c r="E165" s="112">
        <v>15</v>
      </c>
      <c r="F165" s="111" t="s">
        <v>107</v>
      </c>
      <c r="G165" s="111">
        <v>90</v>
      </c>
      <c r="H165" s="98">
        <f t="shared" si="5"/>
        <v>1350</v>
      </c>
      <c r="I165" s="113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8"/>
      <c r="W165" s="128"/>
    </row>
    <row r="166" s="76" customFormat="1" ht="13" spans="1:23">
      <c r="A166" s="91">
        <v>159</v>
      </c>
      <c r="B166" s="109"/>
      <c r="C166" s="129" t="s">
        <v>109</v>
      </c>
      <c r="D166" s="111"/>
      <c r="E166" s="112">
        <v>20</v>
      </c>
      <c r="F166" s="111" t="s">
        <v>107</v>
      </c>
      <c r="G166" s="111">
        <v>150</v>
      </c>
      <c r="H166" s="98">
        <f t="shared" si="5"/>
        <v>3000</v>
      </c>
      <c r="I166" s="113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8"/>
      <c r="W166" s="128"/>
    </row>
    <row r="167" s="76" customFormat="1" ht="13" spans="1:23">
      <c r="A167" s="91">
        <v>160</v>
      </c>
      <c r="B167" s="109"/>
      <c r="C167" s="129" t="s">
        <v>165</v>
      </c>
      <c r="D167" s="111"/>
      <c r="E167" s="112">
        <v>450</v>
      </c>
      <c r="F167" s="111" t="s">
        <v>121</v>
      </c>
      <c r="G167" s="111">
        <v>150</v>
      </c>
      <c r="H167" s="98">
        <f t="shared" si="5"/>
        <v>67500</v>
      </c>
      <c r="I167" s="113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8"/>
      <c r="W167" s="128"/>
    </row>
    <row r="168" s="76" customFormat="1" ht="13" spans="1:23">
      <c r="A168" s="91">
        <v>161</v>
      </c>
      <c r="B168" s="109"/>
      <c r="C168" s="129" t="s">
        <v>166</v>
      </c>
      <c r="D168" s="111"/>
      <c r="E168" s="112">
        <v>450</v>
      </c>
      <c r="F168" s="111" t="s">
        <v>121</v>
      </c>
      <c r="G168" s="111">
        <v>120</v>
      </c>
      <c r="H168" s="98">
        <f t="shared" si="5"/>
        <v>54000</v>
      </c>
      <c r="I168" s="113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8"/>
      <c r="W168" s="128"/>
    </row>
    <row r="169" s="76" customFormat="1" ht="13" spans="1:23">
      <c r="A169" s="91">
        <v>162</v>
      </c>
      <c r="B169" s="109"/>
      <c r="C169" s="129" t="s">
        <v>167</v>
      </c>
      <c r="D169" s="111"/>
      <c r="E169" s="112">
        <v>450</v>
      </c>
      <c r="F169" s="111" t="s">
        <v>121</v>
      </c>
      <c r="G169" s="111">
        <v>180</v>
      </c>
      <c r="H169" s="98">
        <f t="shared" si="5"/>
        <v>81000</v>
      </c>
      <c r="I169" s="113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8"/>
      <c r="W169" s="128"/>
    </row>
    <row r="170" s="76" customFormat="1" ht="13" spans="1:23">
      <c r="A170" s="91">
        <v>163</v>
      </c>
      <c r="B170" s="109"/>
      <c r="C170" s="129" t="s">
        <v>168</v>
      </c>
      <c r="D170" s="111"/>
      <c r="E170" s="112">
        <v>450</v>
      </c>
      <c r="F170" s="111" t="s">
        <v>121</v>
      </c>
      <c r="G170" s="111">
        <v>120</v>
      </c>
      <c r="H170" s="98">
        <f t="shared" si="5"/>
        <v>54000</v>
      </c>
      <c r="I170" s="113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8"/>
      <c r="W170" s="128"/>
    </row>
    <row r="171" s="76" customFormat="1" ht="13" spans="1:23">
      <c r="A171" s="91">
        <v>164</v>
      </c>
      <c r="B171" s="109"/>
      <c r="C171" s="129" t="s">
        <v>169</v>
      </c>
      <c r="D171" s="111"/>
      <c r="E171" s="112">
        <v>210</v>
      </c>
      <c r="F171" s="111" t="s">
        <v>121</v>
      </c>
      <c r="G171" s="111">
        <v>350</v>
      </c>
      <c r="H171" s="98">
        <f t="shared" si="5"/>
        <v>73500</v>
      </c>
      <c r="I171" s="113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8"/>
      <c r="W171" s="128"/>
    </row>
    <row r="172" s="76" customFormat="1" ht="13" spans="1:23">
      <c r="A172" s="91">
        <v>165</v>
      </c>
      <c r="B172" s="269" t="s">
        <v>23</v>
      </c>
      <c r="C172" s="245" t="s">
        <v>170</v>
      </c>
      <c r="D172" s="237" t="s">
        <v>32</v>
      </c>
      <c r="E172" s="238">
        <v>4</v>
      </c>
      <c r="F172" s="237"/>
      <c r="G172" s="237">
        <f>SUM(H173:H190)</f>
        <v>700000</v>
      </c>
      <c r="H172" s="239">
        <f t="shared" si="5"/>
        <v>2800000</v>
      </c>
      <c r="I172" s="242" t="s">
        <v>26</v>
      </c>
      <c r="J172" s="244"/>
      <c r="K172" s="244">
        <v>1</v>
      </c>
      <c r="L172" s="244"/>
      <c r="M172" s="244"/>
      <c r="N172" s="244">
        <v>1</v>
      </c>
      <c r="O172" s="244"/>
      <c r="P172" s="244"/>
      <c r="Q172" s="244">
        <v>1</v>
      </c>
      <c r="R172" s="244"/>
      <c r="S172" s="244">
        <v>1</v>
      </c>
      <c r="T172" s="244"/>
      <c r="U172" s="243"/>
      <c r="V172" s="128"/>
      <c r="W172" s="128"/>
    </row>
    <row r="173" s="76" customFormat="1" ht="13" spans="1:23">
      <c r="A173" s="91">
        <v>166</v>
      </c>
      <c r="B173" s="109"/>
      <c r="C173" s="129" t="s">
        <v>171</v>
      </c>
      <c r="D173" s="111"/>
      <c r="E173" s="112">
        <v>2</v>
      </c>
      <c r="F173" s="111" t="s">
        <v>98</v>
      </c>
      <c r="G173" s="111">
        <v>8801</v>
      </c>
      <c r="H173" s="98">
        <f t="shared" si="5"/>
        <v>17602</v>
      </c>
      <c r="I173" s="98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8"/>
      <c r="W173" s="128"/>
    </row>
    <row r="174" s="76" customFormat="1" ht="13" spans="1:23">
      <c r="A174" s="91">
        <v>167</v>
      </c>
      <c r="B174" s="109"/>
      <c r="C174" s="129" t="s">
        <v>172</v>
      </c>
      <c r="D174" s="111"/>
      <c r="E174" s="112">
        <v>25</v>
      </c>
      <c r="F174" s="111" t="s">
        <v>98</v>
      </c>
      <c r="G174" s="111">
        <v>90</v>
      </c>
      <c r="H174" s="98">
        <f t="shared" ref="H174:H190" si="6">G174*E174</f>
        <v>2250</v>
      </c>
      <c r="I174" s="98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8"/>
      <c r="W174" s="128"/>
    </row>
    <row r="175" s="76" customFormat="1" ht="13" spans="1:23">
      <c r="A175" s="91">
        <v>168</v>
      </c>
      <c r="B175" s="109"/>
      <c r="C175" s="129" t="s">
        <v>163</v>
      </c>
      <c r="D175" s="111"/>
      <c r="E175" s="112">
        <v>25</v>
      </c>
      <c r="F175" s="111" t="s">
        <v>107</v>
      </c>
      <c r="G175" s="111">
        <v>15</v>
      </c>
      <c r="H175" s="98">
        <f t="shared" si="6"/>
        <v>375</v>
      </c>
      <c r="I175" s="98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8"/>
      <c r="W175" s="128"/>
    </row>
    <row r="176" s="76" customFormat="1" ht="13" spans="1:23">
      <c r="A176" s="91">
        <v>169</v>
      </c>
      <c r="B176" s="109"/>
      <c r="C176" s="129" t="s">
        <v>173</v>
      </c>
      <c r="D176" s="111"/>
      <c r="E176" s="112">
        <v>25</v>
      </c>
      <c r="F176" s="111" t="s">
        <v>174</v>
      </c>
      <c r="G176" s="111">
        <v>250</v>
      </c>
      <c r="H176" s="98">
        <f t="shared" si="6"/>
        <v>6250</v>
      </c>
      <c r="I176" s="113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8"/>
      <c r="W176" s="128"/>
    </row>
    <row r="177" s="76" customFormat="1" ht="13" spans="1:23">
      <c r="A177" s="91">
        <v>170</v>
      </c>
      <c r="B177" s="109"/>
      <c r="C177" s="129" t="s">
        <v>161</v>
      </c>
      <c r="D177" s="111"/>
      <c r="E177" s="112">
        <v>25</v>
      </c>
      <c r="F177" s="111" t="s">
        <v>98</v>
      </c>
      <c r="G177" s="111">
        <v>30</v>
      </c>
      <c r="H177" s="98">
        <f t="shared" si="6"/>
        <v>750</v>
      </c>
      <c r="I177" s="113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8"/>
      <c r="W177" s="128"/>
    </row>
    <row r="178" s="76" customFormat="1" ht="13" spans="1:23">
      <c r="A178" s="91">
        <v>171</v>
      </c>
      <c r="B178" s="109"/>
      <c r="C178" s="129" t="s">
        <v>175</v>
      </c>
      <c r="D178" s="111"/>
      <c r="E178" s="112">
        <v>25</v>
      </c>
      <c r="F178" s="111" t="s">
        <v>102</v>
      </c>
      <c r="G178" s="111">
        <v>380</v>
      </c>
      <c r="H178" s="98">
        <f t="shared" si="6"/>
        <v>9500</v>
      </c>
      <c r="I178" s="113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8"/>
      <c r="W178" s="128"/>
    </row>
    <row r="179" s="76" customFormat="1" ht="13" spans="1:23">
      <c r="A179" s="91">
        <v>172</v>
      </c>
      <c r="B179" s="109"/>
      <c r="C179" s="129" t="s">
        <v>176</v>
      </c>
      <c r="D179" s="111"/>
      <c r="E179" s="112">
        <v>25</v>
      </c>
      <c r="F179" s="111" t="s">
        <v>102</v>
      </c>
      <c r="G179" s="111">
        <v>300</v>
      </c>
      <c r="H179" s="98">
        <f t="shared" si="6"/>
        <v>7500</v>
      </c>
      <c r="I179" s="113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8"/>
      <c r="W179" s="128"/>
    </row>
    <row r="180" s="76" customFormat="1" ht="13" spans="1:23">
      <c r="A180" s="91">
        <v>173</v>
      </c>
      <c r="B180" s="109"/>
      <c r="C180" s="129" t="s">
        <v>106</v>
      </c>
      <c r="D180" s="111"/>
      <c r="E180" s="112">
        <v>25</v>
      </c>
      <c r="F180" s="111" t="s">
        <v>174</v>
      </c>
      <c r="G180" s="111">
        <v>250</v>
      </c>
      <c r="H180" s="98">
        <f t="shared" si="6"/>
        <v>6250</v>
      </c>
      <c r="I180" s="113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8"/>
      <c r="W180" s="128"/>
    </row>
    <row r="181" s="76" customFormat="1" ht="13" spans="1:23">
      <c r="A181" s="91">
        <v>174</v>
      </c>
      <c r="B181" s="109"/>
      <c r="C181" s="129" t="s">
        <v>177</v>
      </c>
      <c r="D181" s="111"/>
      <c r="E181" s="112">
        <v>25</v>
      </c>
      <c r="F181" s="111" t="s">
        <v>98</v>
      </c>
      <c r="G181" s="111">
        <v>66.92</v>
      </c>
      <c r="H181" s="98">
        <f t="shared" si="6"/>
        <v>1673</v>
      </c>
      <c r="I181" s="113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8"/>
      <c r="W181" s="128"/>
    </row>
    <row r="182" s="76" customFormat="1" ht="13" spans="1:23">
      <c r="A182" s="91">
        <v>175</v>
      </c>
      <c r="B182" s="109"/>
      <c r="C182" s="129" t="s">
        <v>178</v>
      </c>
      <c r="D182" s="111"/>
      <c r="E182" s="112">
        <v>6</v>
      </c>
      <c r="F182" s="111" t="s">
        <v>102</v>
      </c>
      <c r="G182" s="111">
        <v>48500</v>
      </c>
      <c r="H182" s="98">
        <f t="shared" si="6"/>
        <v>291000</v>
      </c>
      <c r="I182" s="113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8"/>
      <c r="W182" s="128"/>
    </row>
    <row r="183" s="76" customFormat="1" ht="13" spans="1:23">
      <c r="A183" s="91">
        <v>176</v>
      </c>
      <c r="B183" s="109"/>
      <c r="C183" s="129" t="s">
        <v>179</v>
      </c>
      <c r="D183" s="111"/>
      <c r="E183" s="112">
        <v>3</v>
      </c>
      <c r="F183" s="111" t="s">
        <v>102</v>
      </c>
      <c r="G183" s="111">
        <v>13500</v>
      </c>
      <c r="H183" s="98">
        <f t="shared" si="6"/>
        <v>40500</v>
      </c>
      <c r="I183" s="113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8"/>
      <c r="W183" s="128"/>
    </row>
    <row r="184" s="76" customFormat="1" ht="13" spans="1:23">
      <c r="A184" s="91">
        <v>177</v>
      </c>
      <c r="B184" s="109"/>
      <c r="C184" s="129" t="s">
        <v>180</v>
      </c>
      <c r="D184" s="111"/>
      <c r="E184" s="112">
        <v>11</v>
      </c>
      <c r="F184" s="111" t="s">
        <v>98</v>
      </c>
      <c r="G184" s="111">
        <v>11700</v>
      </c>
      <c r="H184" s="98">
        <f t="shared" si="6"/>
        <v>128700</v>
      </c>
      <c r="I184" s="113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8"/>
      <c r="W184" s="128"/>
    </row>
    <row r="185" s="76" customFormat="1" ht="13" spans="1:23">
      <c r="A185" s="91">
        <v>178</v>
      </c>
      <c r="B185" s="109"/>
      <c r="C185" s="129" t="s">
        <v>181</v>
      </c>
      <c r="D185" s="111"/>
      <c r="E185" s="112">
        <v>10</v>
      </c>
      <c r="F185" s="111" t="s">
        <v>98</v>
      </c>
      <c r="G185" s="111">
        <v>10015</v>
      </c>
      <c r="H185" s="98">
        <f t="shared" si="6"/>
        <v>100150</v>
      </c>
      <c r="I185" s="113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8"/>
      <c r="W185" s="128"/>
    </row>
    <row r="186" s="76" customFormat="1" ht="13" spans="1:23">
      <c r="A186" s="91">
        <v>179</v>
      </c>
      <c r="B186" s="109"/>
      <c r="C186" s="129" t="s">
        <v>182</v>
      </c>
      <c r="D186" s="111"/>
      <c r="E186" s="112">
        <v>5</v>
      </c>
      <c r="F186" s="111" t="s">
        <v>183</v>
      </c>
      <c r="G186" s="111">
        <v>8400</v>
      </c>
      <c r="H186" s="98">
        <f t="shared" si="6"/>
        <v>42000</v>
      </c>
      <c r="I186" s="113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8"/>
      <c r="W186" s="128"/>
    </row>
    <row r="187" s="76" customFormat="1" ht="13" spans="1:23">
      <c r="A187" s="91">
        <v>180</v>
      </c>
      <c r="B187" s="109"/>
      <c r="C187" s="129" t="s">
        <v>184</v>
      </c>
      <c r="D187" s="111"/>
      <c r="E187" s="112">
        <v>25</v>
      </c>
      <c r="F187" s="111" t="s">
        <v>98</v>
      </c>
      <c r="G187" s="111">
        <v>20</v>
      </c>
      <c r="H187" s="98">
        <f t="shared" si="6"/>
        <v>500</v>
      </c>
      <c r="I187" s="113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8"/>
      <c r="W187" s="128"/>
    </row>
    <row r="188" s="76" customFormat="1" ht="13" spans="1:23">
      <c r="A188" s="91">
        <v>181</v>
      </c>
      <c r="B188" s="109"/>
      <c r="C188" s="129" t="s">
        <v>185</v>
      </c>
      <c r="D188" s="111"/>
      <c r="E188" s="112">
        <v>75</v>
      </c>
      <c r="F188" s="111" t="s">
        <v>121</v>
      </c>
      <c r="G188" s="111">
        <v>180</v>
      </c>
      <c r="H188" s="98">
        <f t="shared" si="6"/>
        <v>13500</v>
      </c>
      <c r="I188" s="113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8"/>
      <c r="W188" s="128"/>
    </row>
    <row r="189" s="76" customFormat="1" ht="13" spans="1:23">
      <c r="A189" s="91">
        <v>182</v>
      </c>
      <c r="B189" s="109"/>
      <c r="C189" s="129" t="s">
        <v>186</v>
      </c>
      <c r="D189" s="111"/>
      <c r="E189" s="112">
        <v>75</v>
      </c>
      <c r="F189" s="111" t="s">
        <v>121</v>
      </c>
      <c r="G189" s="111">
        <v>180</v>
      </c>
      <c r="H189" s="98">
        <f t="shared" si="6"/>
        <v>13500</v>
      </c>
      <c r="I189" s="113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8"/>
      <c r="W189" s="128"/>
    </row>
    <row r="190" s="76" customFormat="1" ht="13" spans="1:23">
      <c r="A190" s="91">
        <v>183</v>
      </c>
      <c r="B190" s="109"/>
      <c r="C190" s="129" t="s">
        <v>187</v>
      </c>
      <c r="D190" s="111"/>
      <c r="E190" s="112">
        <v>75</v>
      </c>
      <c r="F190" s="111" t="s">
        <v>121</v>
      </c>
      <c r="G190" s="111">
        <v>240</v>
      </c>
      <c r="H190" s="98">
        <f t="shared" si="6"/>
        <v>18000</v>
      </c>
      <c r="I190" s="113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8"/>
      <c r="W190" s="128"/>
    </row>
    <row r="191" s="76" customFormat="1" ht="13" spans="1:23">
      <c r="A191" s="91">
        <v>184</v>
      </c>
      <c r="B191" s="269" t="s">
        <v>23</v>
      </c>
      <c r="C191" s="245" t="s">
        <v>188</v>
      </c>
      <c r="D191" s="237" t="s">
        <v>32</v>
      </c>
      <c r="E191" s="238"/>
      <c r="F191" s="237"/>
      <c r="G191" s="237"/>
      <c r="H191" s="239">
        <f>SUM(H192:H199)</f>
        <v>250000</v>
      </c>
      <c r="I191" s="242" t="s">
        <v>26</v>
      </c>
      <c r="J191" s="243"/>
      <c r="K191" s="243"/>
      <c r="L191" s="243"/>
      <c r="M191" s="244">
        <v>1</v>
      </c>
      <c r="N191" s="243"/>
      <c r="O191" s="243"/>
      <c r="P191" s="243"/>
      <c r="Q191" s="243"/>
      <c r="R191" s="243"/>
      <c r="S191" s="243"/>
      <c r="T191" s="243"/>
      <c r="U191" s="243"/>
      <c r="V191" s="128"/>
      <c r="W191" s="128"/>
    </row>
    <row r="192" s="76" customFormat="1" ht="13" spans="1:23">
      <c r="A192" s="91">
        <v>185</v>
      </c>
      <c r="B192" s="109"/>
      <c r="C192" s="129" t="s">
        <v>189</v>
      </c>
      <c r="D192" s="111"/>
      <c r="E192" s="112">
        <v>3</v>
      </c>
      <c r="F192" s="111" t="s">
        <v>102</v>
      </c>
      <c r="G192" s="111">
        <v>48500</v>
      </c>
      <c r="H192" s="98">
        <f>G192*E192</f>
        <v>145500</v>
      </c>
      <c r="I192" s="246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8"/>
      <c r="W192" s="128"/>
    </row>
    <row r="193" s="76" customFormat="1" ht="13" spans="1:23">
      <c r="A193" s="91">
        <v>186</v>
      </c>
      <c r="B193" s="109"/>
      <c r="C193" s="129" t="s">
        <v>190</v>
      </c>
      <c r="D193" s="111"/>
      <c r="E193" s="112">
        <v>7</v>
      </c>
      <c r="F193" s="111" t="s">
        <v>98</v>
      </c>
      <c r="G193" s="111">
        <v>880</v>
      </c>
      <c r="H193" s="98">
        <f t="shared" ref="H193:H199" si="7">G193*E193</f>
        <v>6160</v>
      </c>
      <c r="I193" s="246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8"/>
      <c r="W193" s="128"/>
    </row>
    <row r="194" s="76" customFormat="1" ht="13" spans="1:23">
      <c r="A194" s="91">
        <v>187</v>
      </c>
      <c r="B194" s="109"/>
      <c r="C194" s="129" t="s">
        <v>191</v>
      </c>
      <c r="D194" s="111"/>
      <c r="E194" s="112">
        <v>2</v>
      </c>
      <c r="F194" s="111" t="s">
        <v>98</v>
      </c>
      <c r="G194" s="111">
        <v>11150</v>
      </c>
      <c r="H194" s="98">
        <f t="shared" si="7"/>
        <v>22300</v>
      </c>
      <c r="I194" s="246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8"/>
      <c r="W194" s="128"/>
    </row>
    <row r="195" s="76" customFormat="1" ht="13" spans="1:23">
      <c r="A195" s="91">
        <v>188</v>
      </c>
      <c r="B195" s="109"/>
      <c r="C195" s="129" t="s">
        <v>158</v>
      </c>
      <c r="D195" s="111"/>
      <c r="E195" s="112">
        <v>10</v>
      </c>
      <c r="F195" s="111" t="s">
        <v>98</v>
      </c>
      <c r="G195" s="111">
        <v>764</v>
      </c>
      <c r="H195" s="98">
        <f t="shared" si="7"/>
        <v>7640</v>
      </c>
      <c r="I195" s="246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8"/>
      <c r="W195" s="128"/>
    </row>
    <row r="196" s="76" customFormat="1" ht="13" spans="1:23">
      <c r="A196" s="91">
        <v>189</v>
      </c>
      <c r="B196" s="109"/>
      <c r="C196" s="129" t="s">
        <v>134</v>
      </c>
      <c r="D196" s="111"/>
      <c r="E196" s="112">
        <v>120</v>
      </c>
      <c r="F196" s="111" t="s">
        <v>121</v>
      </c>
      <c r="G196" s="111">
        <v>150</v>
      </c>
      <c r="H196" s="98">
        <f t="shared" si="7"/>
        <v>18000</v>
      </c>
      <c r="I196" s="246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8"/>
      <c r="W196" s="128"/>
    </row>
    <row r="197" s="76" customFormat="1" ht="13" spans="1:23">
      <c r="A197" s="91">
        <v>190</v>
      </c>
      <c r="B197" s="109"/>
      <c r="C197" s="129" t="s">
        <v>192</v>
      </c>
      <c r="D197" s="111"/>
      <c r="E197" s="112">
        <v>120</v>
      </c>
      <c r="F197" s="111" t="s">
        <v>121</v>
      </c>
      <c r="G197" s="111">
        <v>120</v>
      </c>
      <c r="H197" s="98">
        <f t="shared" si="7"/>
        <v>14400</v>
      </c>
      <c r="I197" s="246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8"/>
      <c r="W197" s="128"/>
    </row>
    <row r="198" s="76" customFormat="1" ht="13" spans="1:23">
      <c r="A198" s="91">
        <v>191</v>
      </c>
      <c r="B198" s="109"/>
      <c r="C198" s="129" t="s">
        <v>120</v>
      </c>
      <c r="D198" s="111"/>
      <c r="E198" s="112">
        <v>120</v>
      </c>
      <c r="F198" s="111" t="s">
        <v>121</v>
      </c>
      <c r="G198" s="111">
        <v>180</v>
      </c>
      <c r="H198" s="98">
        <f t="shared" si="7"/>
        <v>21600</v>
      </c>
      <c r="I198" s="246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8"/>
      <c r="W198" s="128"/>
    </row>
    <row r="199" s="76" customFormat="1" ht="13" spans="1:23">
      <c r="A199" s="91">
        <v>192</v>
      </c>
      <c r="B199" s="109"/>
      <c r="C199" s="129" t="s">
        <v>193</v>
      </c>
      <c r="D199" s="111"/>
      <c r="E199" s="112">
        <v>120</v>
      </c>
      <c r="F199" s="111" t="s">
        <v>121</v>
      </c>
      <c r="G199" s="111">
        <v>120</v>
      </c>
      <c r="H199" s="98">
        <f t="shared" si="7"/>
        <v>14400</v>
      </c>
      <c r="I199" s="246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8"/>
      <c r="W199" s="128"/>
    </row>
    <row r="200" s="76" customFormat="1" ht="13" spans="1:23">
      <c r="A200" s="91">
        <v>193</v>
      </c>
      <c r="B200" s="269" t="s">
        <v>23</v>
      </c>
      <c r="C200" s="245" t="s">
        <v>194</v>
      </c>
      <c r="D200" s="237" t="s">
        <v>32</v>
      </c>
      <c r="E200" s="238"/>
      <c r="F200" s="237"/>
      <c r="G200" s="237"/>
      <c r="H200" s="239">
        <f>SUM(H201:H233)</f>
        <v>960000</v>
      </c>
      <c r="I200" s="242" t="s">
        <v>26</v>
      </c>
      <c r="J200" s="243"/>
      <c r="K200" s="243"/>
      <c r="L200" s="243"/>
      <c r="M200" s="244">
        <v>1</v>
      </c>
      <c r="N200" s="243"/>
      <c r="O200" s="243"/>
      <c r="P200" s="243"/>
      <c r="Q200" s="243"/>
      <c r="R200" s="243"/>
      <c r="S200" s="243"/>
      <c r="T200" s="243"/>
      <c r="U200" s="243"/>
      <c r="V200" s="128"/>
      <c r="W200" s="128"/>
    </row>
    <row r="201" s="76" customFormat="1" ht="13" spans="1:23">
      <c r="A201" s="91">
        <v>194</v>
      </c>
      <c r="B201" s="109"/>
      <c r="C201" s="129" t="s">
        <v>160</v>
      </c>
      <c r="D201" s="111"/>
      <c r="E201" s="112">
        <v>180</v>
      </c>
      <c r="F201" s="111" t="s">
        <v>98</v>
      </c>
      <c r="G201" s="111">
        <v>20</v>
      </c>
      <c r="H201" s="98">
        <f>G201*E201</f>
        <v>3600</v>
      </c>
      <c r="I201" s="113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8"/>
      <c r="W201" s="128"/>
    </row>
    <row r="202" s="76" customFormat="1" ht="13" spans="1:23">
      <c r="A202" s="91">
        <v>195</v>
      </c>
      <c r="B202" s="109"/>
      <c r="C202" s="129" t="s">
        <v>161</v>
      </c>
      <c r="D202" s="111"/>
      <c r="E202" s="112">
        <v>180</v>
      </c>
      <c r="F202" s="111" t="s">
        <v>98</v>
      </c>
      <c r="G202" s="111">
        <v>30</v>
      </c>
      <c r="H202" s="98">
        <f t="shared" ref="H202:H233" si="8">G202*E202</f>
        <v>5400</v>
      </c>
      <c r="I202" s="113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8"/>
      <c r="W202" s="128"/>
    </row>
    <row r="203" s="76" customFormat="1" ht="13" spans="1:23">
      <c r="A203" s="91">
        <v>196</v>
      </c>
      <c r="B203" s="109"/>
      <c r="C203" s="129" t="s">
        <v>195</v>
      </c>
      <c r="D203" s="111"/>
      <c r="E203" s="112">
        <v>50</v>
      </c>
      <c r="F203" s="111" t="s">
        <v>174</v>
      </c>
      <c r="G203" s="111">
        <v>700</v>
      </c>
      <c r="H203" s="98">
        <f t="shared" si="8"/>
        <v>35000</v>
      </c>
      <c r="I203" s="113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8"/>
      <c r="W203" s="128"/>
    </row>
    <row r="204" s="76" customFormat="1" ht="13" spans="1:23">
      <c r="A204" s="91">
        <v>197</v>
      </c>
      <c r="B204" s="109"/>
      <c r="C204" s="129" t="s">
        <v>175</v>
      </c>
      <c r="D204" s="111"/>
      <c r="E204" s="112">
        <v>20</v>
      </c>
      <c r="F204" s="111" t="s">
        <v>102</v>
      </c>
      <c r="G204" s="111">
        <v>380</v>
      </c>
      <c r="H204" s="98">
        <f t="shared" si="8"/>
        <v>7600</v>
      </c>
      <c r="I204" s="113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8"/>
      <c r="W204" s="128"/>
    </row>
    <row r="205" s="76" customFormat="1" ht="13" spans="1:23">
      <c r="A205" s="91">
        <v>198</v>
      </c>
      <c r="B205" s="109"/>
      <c r="C205" s="129" t="s">
        <v>176</v>
      </c>
      <c r="D205" s="111"/>
      <c r="E205" s="112">
        <v>20</v>
      </c>
      <c r="F205" s="111" t="s">
        <v>102</v>
      </c>
      <c r="G205" s="111">
        <v>300</v>
      </c>
      <c r="H205" s="98">
        <f t="shared" si="8"/>
        <v>6000</v>
      </c>
      <c r="I205" s="113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8"/>
      <c r="W205" s="128"/>
    </row>
    <row r="206" s="76" customFormat="1" ht="13" spans="1:23">
      <c r="A206" s="91">
        <v>199</v>
      </c>
      <c r="B206" s="109"/>
      <c r="C206" s="129" t="s">
        <v>179</v>
      </c>
      <c r="D206" s="111"/>
      <c r="E206" s="112">
        <v>2</v>
      </c>
      <c r="F206" s="111" t="s">
        <v>102</v>
      </c>
      <c r="G206" s="111">
        <v>14439.25</v>
      </c>
      <c r="H206" s="98">
        <f t="shared" si="8"/>
        <v>28878.5</v>
      </c>
      <c r="I206" s="113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8"/>
      <c r="W206" s="128"/>
    </row>
    <row r="207" s="76" customFormat="1" ht="13" spans="1:23">
      <c r="A207" s="91">
        <v>200</v>
      </c>
      <c r="B207" s="109"/>
      <c r="C207" s="129" t="s">
        <v>162</v>
      </c>
      <c r="D207" s="111"/>
      <c r="E207" s="112">
        <v>25</v>
      </c>
      <c r="F207" s="111" t="s">
        <v>98</v>
      </c>
      <c r="G207" s="111">
        <v>50</v>
      </c>
      <c r="H207" s="98">
        <f t="shared" si="8"/>
        <v>1250</v>
      </c>
      <c r="I207" s="113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8"/>
      <c r="W207" s="128"/>
    </row>
    <row r="208" s="76" customFormat="1" ht="13" spans="1:23">
      <c r="A208" s="91">
        <v>201</v>
      </c>
      <c r="B208" s="109"/>
      <c r="C208" s="129" t="s">
        <v>103</v>
      </c>
      <c r="D208" s="111"/>
      <c r="E208" s="112">
        <v>25</v>
      </c>
      <c r="F208" s="111" t="s">
        <v>98</v>
      </c>
      <c r="G208" s="111">
        <v>300</v>
      </c>
      <c r="H208" s="98">
        <f t="shared" si="8"/>
        <v>7500</v>
      </c>
      <c r="I208" s="113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8"/>
      <c r="W208" s="128"/>
    </row>
    <row r="209" s="76" customFormat="1" ht="13" spans="1:23">
      <c r="A209" s="91">
        <v>202</v>
      </c>
      <c r="B209" s="109"/>
      <c r="C209" s="129" t="s">
        <v>196</v>
      </c>
      <c r="D209" s="111"/>
      <c r="E209" s="112">
        <v>3</v>
      </c>
      <c r="F209" s="111" t="s">
        <v>98</v>
      </c>
      <c r="G209" s="111">
        <v>2000</v>
      </c>
      <c r="H209" s="98">
        <f t="shared" si="8"/>
        <v>6000</v>
      </c>
      <c r="I209" s="113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8"/>
      <c r="W209" s="128"/>
    </row>
    <row r="210" s="76" customFormat="1" ht="13" spans="1:23">
      <c r="A210" s="91">
        <v>203</v>
      </c>
      <c r="B210" s="109"/>
      <c r="C210" s="129" t="s">
        <v>157</v>
      </c>
      <c r="D210" s="111"/>
      <c r="E210" s="112">
        <v>4</v>
      </c>
      <c r="F210" s="111" t="s">
        <v>98</v>
      </c>
      <c r="G210" s="111">
        <v>2000</v>
      </c>
      <c r="H210" s="98">
        <f t="shared" si="8"/>
        <v>8000</v>
      </c>
      <c r="I210" s="113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8"/>
      <c r="W210" s="128"/>
    </row>
    <row r="211" s="76" customFormat="1" ht="13" spans="1:23">
      <c r="A211" s="91">
        <v>204</v>
      </c>
      <c r="B211" s="109"/>
      <c r="C211" s="129" t="s">
        <v>173</v>
      </c>
      <c r="D211" s="111"/>
      <c r="E211" s="112">
        <v>50</v>
      </c>
      <c r="F211" s="111" t="s">
        <v>174</v>
      </c>
      <c r="G211" s="111">
        <v>250</v>
      </c>
      <c r="H211" s="98">
        <f t="shared" si="8"/>
        <v>12500</v>
      </c>
      <c r="I211" s="113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8"/>
      <c r="W211" s="128"/>
    </row>
    <row r="212" s="76" customFormat="1" ht="13" spans="1:23">
      <c r="A212" s="91">
        <v>205</v>
      </c>
      <c r="B212" s="109"/>
      <c r="C212" s="129" t="s">
        <v>197</v>
      </c>
      <c r="D212" s="111"/>
      <c r="E212" s="112">
        <v>200</v>
      </c>
      <c r="F212" s="111" t="s">
        <v>98</v>
      </c>
      <c r="G212" s="111">
        <v>35</v>
      </c>
      <c r="H212" s="98">
        <f t="shared" si="8"/>
        <v>7000</v>
      </c>
      <c r="I212" s="113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8"/>
      <c r="W212" s="128"/>
    </row>
    <row r="213" s="76" customFormat="1" ht="13" spans="1:23">
      <c r="A213" s="91">
        <v>206</v>
      </c>
      <c r="B213" s="109"/>
      <c r="C213" s="129" t="s">
        <v>198</v>
      </c>
      <c r="D213" s="111"/>
      <c r="E213" s="112">
        <v>15</v>
      </c>
      <c r="F213" s="111" t="s">
        <v>98</v>
      </c>
      <c r="G213" s="111">
        <v>2500</v>
      </c>
      <c r="H213" s="98">
        <f t="shared" si="8"/>
        <v>37500</v>
      </c>
      <c r="I213" s="113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8"/>
      <c r="W213" s="128"/>
    </row>
    <row r="214" s="76" customFormat="1" ht="13" spans="1:23">
      <c r="A214" s="91">
        <v>207</v>
      </c>
      <c r="B214" s="109"/>
      <c r="C214" s="129" t="s">
        <v>163</v>
      </c>
      <c r="D214" s="111"/>
      <c r="E214" s="112">
        <v>200</v>
      </c>
      <c r="F214" s="111" t="s">
        <v>98</v>
      </c>
      <c r="G214" s="111">
        <v>15</v>
      </c>
      <c r="H214" s="98">
        <f t="shared" si="8"/>
        <v>3000</v>
      </c>
      <c r="I214" s="113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8"/>
      <c r="W214" s="128"/>
    </row>
    <row r="215" s="76" customFormat="1" ht="13" spans="1:23">
      <c r="A215" s="91">
        <v>208</v>
      </c>
      <c r="B215" s="109"/>
      <c r="C215" s="129" t="s">
        <v>178</v>
      </c>
      <c r="D215" s="111"/>
      <c r="E215" s="112">
        <v>4</v>
      </c>
      <c r="F215" s="111" t="s">
        <v>102</v>
      </c>
      <c r="G215" s="111">
        <v>48500</v>
      </c>
      <c r="H215" s="98">
        <f t="shared" si="8"/>
        <v>194000</v>
      </c>
      <c r="I215" s="113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8"/>
      <c r="W215" s="128"/>
    </row>
    <row r="216" s="76" customFormat="1" ht="13" spans="1:23">
      <c r="A216" s="91">
        <v>209</v>
      </c>
      <c r="B216" s="109"/>
      <c r="C216" s="129" t="s">
        <v>106</v>
      </c>
      <c r="D216" s="111"/>
      <c r="E216" s="112">
        <v>100</v>
      </c>
      <c r="F216" s="111" t="s">
        <v>174</v>
      </c>
      <c r="G216" s="111">
        <v>250</v>
      </c>
      <c r="H216" s="98">
        <f t="shared" si="8"/>
        <v>25000</v>
      </c>
      <c r="I216" s="113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8"/>
      <c r="W216" s="128"/>
    </row>
    <row r="217" s="76" customFormat="1" ht="13" spans="1:23">
      <c r="A217" s="91">
        <v>210</v>
      </c>
      <c r="B217" s="109"/>
      <c r="C217" s="129" t="s">
        <v>199</v>
      </c>
      <c r="D217" s="111"/>
      <c r="E217" s="112">
        <v>50</v>
      </c>
      <c r="F217" s="111" t="s">
        <v>107</v>
      </c>
      <c r="G217" s="111">
        <v>150</v>
      </c>
      <c r="H217" s="98">
        <f t="shared" si="8"/>
        <v>7500</v>
      </c>
      <c r="I217" s="113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8"/>
      <c r="W217" s="128"/>
    </row>
    <row r="218" s="76" customFormat="1" ht="13" spans="1:23">
      <c r="A218" s="91">
        <v>211</v>
      </c>
      <c r="B218" s="109"/>
      <c r="C218" s="129" t="s">
        <v>200</v>
      </c>
      <c r="D218" s="111"/>
      <c r="E218" s="112">
        <v>200</v>
      </c>
      <c r="F218" s="111" t="s">
        <v>107</v>
      </c>
      <c r="G218" s="111">
        <v>50</v>
      </c>
      <c r="H218" s="98">
        <f t="shared" si="8"/>
        <v>10000</v>
      </c>
      <c r="I218" s="113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8"/>
      <c r="W218" s="128"/>
    </row>
    <row r="219" s="76" customFormat="1" ht="13" spans="1:23">
      <c r="A219" s="91">
        <v>212</v>
      </c>
      <c r="B219" s="109"/>
      <c r="C219" s="129" t="s">
        <v>201</v>
      </c>
      <c r="D219" s="111"/>
      <c r="E219" s="112">
        <v>50</v>
      </c>
      <c r="F219" s="111" t="s">
        <v>98</v>
      </c>
      <c r="G219" s="111">
        <v>300</v>
      </c>
      <c r="H219" s="98">
        <f t="shared" si="8"/>
        <v>15000</v>
      </c>
      <c r="I219" s="113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8"/>
      <c r="W219" s="128"/>
    </row>
    <row r="220" s="76" customFormat="1" ht="13" spans="1:23">
      <c r="A220" s="91">
        <v>213</v>
      </c>
      <c r="B220" s="109"/>
      <c r="C220" s="129" t="s">
        <v>202</v>
      </c>
      <c r="D220" s="111"/>
      <c r="E220" s="112">
        <v>3</v>
      </c>
      <c r="F220" s="111" t="s">
        <v>98</v>
      </c>
      <c r="G220" s="111">
        <v>4840.5</v>
      </c>
      <c r="H220" s="98">
        <f t="shared" si="8"/>
        <v>14521.5</v>
      </c>
      <c r="I220" s="113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8"/>
      <c r="W220" s="128"/>
    </row>
    <row r="221" s="76" customFormat="1" ht="13" spans="1:23">
      <c r="A221" s="91">
        <v>214</v>
      </c>
      <c r="B221" s="109"/>
      <c r="C221" s="129" t="s">
        <v>203</v>
      </c>
      <c r="D221" s="111"/>
      <c r="E221" s="112">
        <v>45</v>
      </c>
      <c r="F221" s="111" t="s">
        <v>107</v>
      </c>
      <c r="G221" s="111">
        <v>150</v>
      </c>
      <c r="H221" s="98">
        <f t="shared" si="8"/>
        <v>6750</v>
      </c>
      <c r="I221" s="113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8"/>
      <c r="W221" s="128"/>
    </row>
    <row r="222" s="76" customFormat="1" ht="13" spans="1:23">
      <c r="A222" s="91">
        <v>215</v>
      </c>
      <c r="B222" s="109"/>
      <c r="C222" s="129" t="s">
        <v>204</v>
      </c>
      <c r="D222" s="111"/>
      <c r="E222" s="112">
        <v>200</v>
      </c>
      <c r="F222" s="111" t="s">
        <v>121</v>
      </c>
      <c r="G222" s="111">
        <v>150</v>
      </c>
      <c r="H222" s="98">
        <f t="shared" si="8"/>
        <v>30000</v>
      </c>
      <c r="I222" s="113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8"/>
      <c r="W222" s="128"/>
    </row>
    <row r="223" s="76" customFormat="1" ht="13" spans="1:23">
      <c r="A223" s="91">
        <v>216</v>
      </c>
      <c r="B223" s="109"/>
      <c r="C223" s="129" t="s">
        <v>192</v>
      </c>
      <c r="D223" s="111"/>
      <c r="E223" s="112">
        <v>200</v>
      </c>
      <c r="F223" s="111" t="s">
        <v>121</v>
      </c>
      <c r="G223" s="111">
        <v>120</v>
      </c>
      <c r="H223" s="98">
        <f t="shared" si="8"/>
        <v>24000</v>
      </c>
      <c r="I223" s="113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8"/>
      <c r="W223" s="128"/>
    </row>
    <row r="224" s="76" customFormat="1" ht="13" spans="1:23">
      <c r="A224" s="91">
        <v>217</v>
      </c>
      <c r="B224" s="109"/>
      <c r="C224" s="129" t="s">
        <v>120</v>
      </c>
      <c r="D224" s="111"/>
      <c r="E224" s="112">
        <v>200</v>
      </c>
      <c r="F224" s="111" t="s">
        <v>121</v>
      </c>
      <c r="G224" s="111">
        <v>180</v>
      </c>
      <c r="H224" s="98">
        <f t="shared" si="8"/>
        <v>36000</v>
      </c>
      <c r="I224" s="113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8"/>
      <c r="W224" s="128"/>
    </row>
    <row r="225" s="76" customFormat="1" ht="13" spans="1:23">
      <c r="A225" s="91">
        <v>218</v>
      </c>
      <c r="B225" s="109"/>
      <c r="C225" s="129" t="s">
        <v>193</v>
      </c>
      <c r="D225" s="111"/>
      <c r="E225" s="112">
        <v>200</v>
      </c>
      <c r="F225" s="111" t="s">
        <v>121</v>
      </c>
      <c r="G225" s="111">
        <v>120</v>
      </c>
      <c r="H225" s="98">
        <f t="shared" si="8"/>
        <v>24000</v>
      </c>
      <c r="I225" s="113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8"/>
      <c r="W225" s="128"/>
    </row>
    <row r="226" s="76" customFormat="1" ht="13" spans="1:23">
      <c r="A226" s="91">
        <v>219</v>
      </c>
      <c r="B226" s="109"/>
      <c r="C226" s="129" t="s">
        <v>135</v>
      </c>
      <c r="D226" s="111"/>
      <c r="E226" s="112">
        <v>200</v>
      </c>
      <c r="F226" s="111" t="s">
        <v>121</v>
      </c>
      <c r="G226" s="111">
        <v>180</v>
      </c>
      <c r="H226" s="98">
        <f t="shared" si="8"/>
        <v>36000</v>
      </c>
      <c r="I226" s="113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8"/>
      <c r="W226" s="128"/>
    </row>
    <row r="227" s="76" customFormat="1" ht="13" spans="1:23">
      <c r="A227" s="91">
        <v>220</v>
      </c>
      <c r="B227" s="109"/>
      <c r="C227" s="129" t="s">
        <v>205</v>
      </c>
      <c r="D227" s="111"/>
      <c r="E227" s="112">
        <v>200</v>
      </c>
      <c r="F227" s="111" t="s">
        <v>121</v>
      </c>
      <c r="G227" s="111">
        <v>150</v>
      </c>
      <c r="H227" s="98">
        <f t="shared" si="8"/>
        <v>30000</v>
      </c>
      <c r="I227" s="113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8"/>
      <c r="W227" s="128"/>
    </row>
    <row r="228" s="76" customFormat="1" ht="13" spans="1:23">
      <c r="A228" s="91">
        <v>221</v>
      </c>
      <c r="B228" s="109"/>
      <c r="C228" s="129" t="s">
        <v>192</v>
      </c>
      <c r="D228" s="111"/>
      <c r="E228" s="112">
        <v>200</v>
      </c>
      <c r="F228" s="111" t="s">
        <v>121</v>
      </c>
      <c r="G228" s="111">
        <v>120</v>
      </c>
      <c r="H228" s="98">
        <f t="shared" si="8"/>
        <v>24000</v>
      </c>
      <c r="I228" s="113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8"/>
      <c r="W228" s="128"/>
    </row>
    <row r="229" s="76" customFormat="1" ht="13" spans="1:23">
      <c r="A229" s="91">
        <v>222</v>
      </c>
      <c r="B229" s="109"/>
      <c r="C229" s="129" t="s">
        <v>120</v>
      </c>
      <c r="D229" s="111"/>
      <c r="E229" s="112">
        <v>200</v>
      </c>
      <c r="F229" s="111" t="s">
        <v>121</v>
      </c>
      <c r="G229" s="111">
        <v>180</v>
      </c>
      <c r="H229" s="98">
        <f t="shared" si="8"/>
        <v>36000</v>
      </c>
      <c r="I229" s="113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8"/>
      <c r="W229" s="128"/>
    </row>
    <row r="230" s="76" customFormat="1" ht="13" spans="1:23">
      <c r="A230" s="91">
        <v>223</v>
      </c>
      <c r="B230" s="109"/>
      <c r="C230" s="129" t="s">
        <v>193</v>
      </c>
      <c r="D230" s="111"/>
      <c r="E230" s="112">
        <v>200</v>
      </c>
      <c r="F230" s="111" t="s">
        <v>121</v>
      </c>
      <c r="G230" s="111">
        <v>120</v>
      </c>
      <c r="H230" s="98">
        <f t="shared" si="8"/>
        <v>24000</v>
      </c>
      <c r="I230" s="113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8"/>
      <c r="W230" s="128"/>
    </row>
    <row r="231" s="76" customFormat="1" ht="13" spans="1:23">
      <c r="A231" s="91">
        <v>224</v>
      </c>
      <c r="B231" s="109"/>
      <c r="C231" s="129" t="s">
        <v>169</v>
      </c>
      <c r="D231" s="111"/>
      <c r="E231" s="112">
        <v>300</v>
      </c>
      <c r="F231" s="111" t="s">
        <v>121</v>
      </c>
      <c r="G231" s="111">
        <v>300</v>
      </c>
      <c r="H231" s="98">
        <f t="shared" si="8"/>
        <v>90000</v>
      </c>
      <c r="I231" s="113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8"/>
      <c r="W231" s="128"/>
    </row>
    <row r="232" s="76" customFormat="1" ht="13" spans="1:23">
      <c r="A232" s="91">
        <v>225</v>
      </c>
      <c r="B232" s="109"/>
      <c r="C232" s="129" t="s">
        <v>206</v>
      </c>
      <c r="D232" s="111"/>
      <c r="E232" s="112">
        <v>18</v>
      </c>
      <c r="F232" s="111" t="s">
        <v>121</v>
      </c>
      <c r="G232" s="111">
        <v>8000</v>
      </c>
      <c r="H232" s="98">
        <f t="shared" si="8"/>
        <v>144000</v>
      </c>
      <c r="I232" s="113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8"/>
      <c r="W232" s="128"/>
    </row>
    <row r="233" s="76" customFormat="1" ht="13" spans="1:23">
      <c r="A233" s="91">
        <v>226</v>
      </c>
      <c r="B233" s="109"/>
      <c r="C233" s="129" t="s">
        <v>141</v>
      </c>
      <c r="D233" s="111"/>
      <c r="E233" s="112">
        <v>50</v>
      </c>
      <c r="F233" s="111" t="s">
        <v>121</v>
      </c>
      <c r="G233" s="111">
        <v>400</v>
      </c>
      <c r="H233" s="98">
        <f t="shared" si="8"/>
        <v>20000</v>
      </c>
      <c r="I233" s="113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8"/>
      <c r="W233" s="128"/>
    </row>
    <row r="234" s="76" customFormat="1" ht="13" spans="1:23">
      <c r="A234" s="91">
        <v>227</v>
      </c>
      <c r="B234" s="269" t="s">
        <v>23</v>
      </c>
      <c r="C234" s="245" t="s">
        <v>207</v>
      </c>
      <c r="D234" s="237" t="s">
        <v>32</v>
      </c>
      <c r="E234" s="238"/>
      <c r="F234" s="237"/>
      <c r="G234" s="237"/>
      <c r="H234" s="239">
        <f>SUM(H235:H291)</f>
        <v>3180300</v>
      </c>
      <c r="I234" s="242" t="s">
        <v>26</v>
      </c>
      <c r="J234" s="243"/>
      <c r="K234" s="243"/>
      <c r="L234" s="243"/>
      <c r="M234" s="243"/>
      <c r="N234" s="243"/>
      <c r="O234" s="243"/>
      <c r="P234" s="244">
        <v>1</v>
      </c>
      <c r="Q234" s="243"/>
      <c r="R234" s="243"/>
      <c r="S234" s="243"/>
      <c r="T234" s="243"/>
      <c r="U234" s="243"/>
      <c r="V234" s="128"/>
      <c r="W234" s="128"/>
    </row>
    <row r="235" s="76" customFormat="1" ht="13" spans="1:23">
      <c r="A235" s="91">
        <v>228</v>
      </c>
      <c r="B235" s="109"/>
      <c r="C235" s="129" t="s">
        <v>208</v>
      </c>
      <c r="D235" s="111"/>
      <c r="E235" s="112">
        <v>7</v>
      </c>
      <c r="F235" s="111" t="s">
        <v>121</v>
      </c>
      <c r="G235" s="111">
        <v>8693</v>
      </c>
      <c r="H235" s="98">
        <f>G235*E235</f>
        <v>60851</v>
      </c>
      <c r="I235" s="113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8"/>
      <c r="W235" s="128"/>
    </row>
    <row r="236" s="76" customFormat="1" ht="13" spans="1:23">
      <c r="A236" s="91">
        <v>229</v>
      </c>
      <c r="B236" s="109"/>
      <c r="C236" s="129" t="s">
        <v>209</v>
      </c>
      <c r="D236" s="111"/>
      <c r="E236" s="112">
        <v>7</v>
      </c>
      <c r="F236" s="111" t="s">
        <v>121</v>
      </c>
      <c r="G236" s="111">
        <v>7112</v>
      </c>
      <c r="H236" s="98">
        <f t="shared" ref="H236:H291" si="9">G236*E236</f>
        <v>49784</v>
      </c>
      <c r="I236" s="113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8"/>
      <c r="W236" s="128"/>
    </row>
    <row r="237" s="76" customFormat="1" ht="13" spans="1:23">
      <c r="A237" s="91">
        <v>230</v>
      </c>
      <c r="B237" s="109"/>
      <c r="C237" s="129" t="s">
        <v>210</v>
      </c>
      <c r="D237" s="111"/>
      <c r="E237" s="112">
        <v>7</v>
      </c>
      <c r="F237" s="111" t="s">
        <v>121</v>
      </c>
      <c r="G237" s="111">
        <v>9388</v>
      </c>
      <c r="H237" s="98">
        <f t="shared" si="9"/>
        <v>65716</v>
      </c>
      <c r="I237" s="113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8"/>
      <c r="W237" s="128"/>
    </row>
    <row r="238" s="76" customFormat="1" ht="13" spans="1:23">
      <c r="A238" s="91">
        <v>231</v>
      </c>
      <c r="B238" s="109"/>
      <c r="C238" s="129" t="s">
        <v>211</v>
      </c>
      <c r="D238" s="111"/>
      <c r="E238" s="112">
        <v>7</v>
      </c>
      <c r="F238" s="111" t="s">
        <v>121</v>
      </c>
      <c r="G238" s="111">
        <v>7135</v>
      </c>
      <c r="H238" s="98">
        <f t="shared" si="9"/>
        <v>49945</v>
      </c>
      <c r="I238" s="113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8"/>
      <c r="W238" s="128"/>
    </row>
    <row r="239" s="76" customFormat="1" ht="13" spans="1:23">
      <c r="A239" s="91">
        <v>232</v>
      </c>
      <c r="B239" s="109"/>
      <c r="C239" s="129" t="s">
        <v>212</v>
      </c>
      <c r="D239" s="111"/>
      <c r="E239" s="112">
        <v>7</v>
      </c>
      <c r="F239" s="111" t="s">
        <v>121</v>
      </c>
      <c r="G239" s="111">
        <v>10879</v>
      </c>
      <c r="H239" s="98">
        <f t="shared" si="9"/>
        <v>76153</v>
      </c>
      <c r="I239" s="113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8"/>
      <c r="W239" s="128"/>
    </row>
    <row r="240" s="76" customFormat="1" ht="13" spans="1:23">
      <c r="A240" s="91">
        <v>233</v>
      </c>
      <c r="B240" s="109"/>
      <c r="C240" s="129" t="s">
        <v>213</v>
      </c>
      <c r="D240" s="111"/>
      <c r="E240" s="112">
        <v>7</v>
      </c>
      <c r="F240" s="111" t="s">
        <v>121</v>
      </c>
      <c r="G240" s="111">
        <v>7607</v>
      </c>
      <c r="H240" s="98">
        <f t="shared" si="9"/>
        <v>53249</v>
      </c>
      <c r="I240" s="113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8"/>
      <c r="W240" s="128"/>
    </row>
    <row r="241" s="76" customFormat="1" ht="13" spans="1:23">
      <c r="A241" s="91">
        <v>234</v>
      </c>
      <c r="B241" s="109"/>
      <c r="C241" s="129" t="s">
        <v>214</v>
      </c>
      <c r="D241" s="111"/>
      <c r="E241" s="112">
        <v>7</v>
      </c>
      <c r="F241" s="111" t="s">
        <v>121</v>
      </c>
      <c r="G241" s="111">
        <v>12422</v>
      </c>
      <c r="H241" s="98">
        <f t="shared" si="9"/>
        <v>86954</v>
      </c>
      <c r="I241" s="113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8"/>
      <c r="W241" s="128"/>
    </row>
    <row r="242" s="76" customFormat="1" ht="13" spans="1:23">
      <c r="A242" s="91">
        <v>235</v>
      </c>
      <c r="B242" s="109"/>
      <c r="C242" s="129" t="s">
        <v>215</v>
      </c>
      <c r="D242" s="111"/>
      <c r="E242" s="112">
        <v>7</v>
      </c>
      <c r="F242" s="111" t="s">
        <v>121</v>
      </c>
      <c r="G242" s="111">
        <v>10134</v>
      </c>
      <c r="H242" s="98">
        <f t="shared" si="9"/>
        <v>70938</v>
      </c>
      <c r="I242" s="113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8"/>
      <c r="W242" s="128"/>
    </row>
    <row r="243" s="76" customFormat="1" ht="13" spans="1:23">
      <c r="A243" s="91">
        <v>236</v>
      </c>
      <c r="B243" s="109"/>
      <c r="C243" s="129" t="s">
        <v>216</v>
      </c>
      <c r="D243" s="111"/>
      <c r="E243" s="112">
        <v>7</v>
      </c>
      <c r="F243" s="111" t="s">
        <v>121</v>
      </c>
      <c r="G243" s="111">
        <v>10936</v>
      </c>
      <c r="H243" s="98">
        <f t="shared" si="9"/>
        <v>76552</v>
      </c>
      <c r="I243" s="113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8"/>
      <c r="W243" s="128"/>
    </row>
    <row r="244" s="76" customFormat="1" ht="13" spans="1:23">
      <c r="A244" s="91">
        <v>237</v>
      </c>
      <c r="B244" s="109"/>
      <c r="C244" s="129" t="s">
        <v>217</v>
      </c>
      <c r="D244" s="111"/>
      <c r="E244" s="112">
        <v>7</v>
      </c>
      <c r="F244" s="111" t="s">
        <v>121</v>
      </c>
      <c r="G244" s="111">
        <v>10000</v>
      </c>
      <c r="H244" s="98">
        <f t="shared" si="9"/>
        <v>70000</v>
      </c>
      <c r="I244" s="113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8"/>
      <c r="W244" s="128"/>
    </row>
    <row r="245" s="76" customFormat="1" ht="13" spans="1:23">
      <c r="A245" s="91">
        <v>238</v>
      </c>
      <c r="B245" s="109"/>
      <c r="C245" s="129" t="s">
        <v>218</v>
      </c>
      <c r="D245" s="111"/>
      <c r="E245" s="112">
        <v>7</v>
      </c>
      <c r="F245" s="111" t="s">
        <v>121</v>
      </c>
      <c r="G245" s="111">
        <v>4500</v>
      </c>
      <c r="H245" s="98">
        <f t="shared" si="9"/>
        <v>31500</v>
      </c>
      <c r="I245" s="113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8"/>
      <c r="W245" s="128"/>
    </row>
    <row r="246" s="76" customFormat="1" ht="13" spans="1:23">
      <c r="A246" s="91">
        <v>239</v>
      </c>
      <c r="B246" s="109"/>
      <c r="C246" s="129" t="s">
        <v>219</v>
      </c>
      <c r="D246" s="111"/>
      <c r="E246" s="112">
        <v>7</v>
      </c>
      <c r="F246" s="111" t="s">
        <v>121</v>
      </c>
      <c r="G246" s="111">
        <v>6600</v>
      </c>
      <c r="H246" s="98">
        <f t="shared" si="9"/>
        <v>46200</v>
      </c>
      <c r="I246" s="113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8"/>
      <c r="W246" s="128"/>
    </row>
    <row r="247" s="76" customFormat="1" ht="13" spans="1:23">
      <c r="A247" s="91">
        <v>240</v>
      </c>
      <c r="B247" s="109"/>
      <c r="C247" s="129" t="s">
        <v>220</v>
      </c>
      <c r="D247" s="111"/>
      <c r="E247" s="112">
        <v>7</v>
      </c>
      <c r="F247" s="111" t="s">
        <v>121</v>
      </c>
      <c r="G247" s="111">
        <v>5400</v>
      </c>
      <c r="H247" s="98">
        <f t="shared" si="9"/>
        <v>37800</v>
      </c>
      <c r="I247" s="113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8"/>
      <c r="W247" s="128"/>
    </row>
    <row r="248" s="76" customFormat="1" ht="13" spans="1:23">
      <c r="A248" s="91">
        <v>241</v>
      </c>
      <c r="B248" s="109"/>
      <c r="C248" s="129" t="s">
        <v>221</v>
      </c>
      <c r="D248" s="111"/>
      <c r="E248" s="112">
        <v>7</v>
      </c>
      <c r="F248" s="111" t="s">
        <v>121</v>
      </c>
      <c r="G248" s="111">
        <v>5400</v>
      </c>
      <c r="H248" s="98">
        <f t="shared" si="9"/>
        <v>37800</v>
      </c>
      <c r="I248" s="113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8"/>
      <c r="W248" s="128"/>
    </row>
    <row r="249" s="76" customFormat="1" ht="13" spans="1:23">
      <c r="A249" s="91">
        <v>242</v>
      </c>
      <c r="B249" s="109"/>
      <c r="C249" s="129" t="s">
        <v>222</v>
      </c>
      <c r="D249" s="111"/>
      <c r="E249" s="112">
        <v>7</v>
      </c>
      <c r="F249" s="111" t="s">
        <v>121</v>
      </c>
      <c r="G249" s="111">
        <v>6000</v>
      </c>
      <c r="H249" s="98">
        <f t="shared" si="9"/>
        <v>42000</v>
      </c>
      <c r="I249" s="113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8"/>
      <c r="W249" s="128"/>
    </row>
    <row r="250" s="76" customFormat="1" ht="13" spans="1:23">
      <c r="A250" s="91">
        <v>243</v>
      </c>
      <c r="B250" s="109"/>
      <c r="C250" s="129" t="s">
        <v>223</v>
      </c>
      <c r="D250" s="111"/>
      <c r="E250" s="112">
        <v>7</v>
      </c>
      <c r="F250" s="111" t="s">
        <v>121</v>
      </c>
      <c r="G250" s="111">
        <v>4500</v>
      </c>
      <c r="H250" s="98">
        <f t="shared" si="9"/>
        <v>31500</v>
      </c>
      <c r="I250" s="113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8"/>
      <c r="W250" s="128"/>
    </row>
    <row r="251" s="76" customFormat="1" ht="13" spans="1:23">
      <c r="A251" s="91">
        <v>244</v>
      </c>
      <c r="B251" s="109"/>
      <c r="C251" s="129" t="s">
        <v>224</v>
      </c>
      <c r="D251" s="111"/>
      <c r="E251" s="112">
        <v>7</v>
      </c>
      <c r="F251" s="111" t="s">
        <v>121</v>
      </c>
      <c r="G251" s="111">
        <v>6000</v>
      </c>
      <c r="H251" s="98">
        <f t="shared" si="9"/>
        <v>42000</v>
      </c>
      <c r="I251" s="113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8"/>
      <c r="W251" s="128"/>
    </row>
    <row r="252" s="76" customFormat="1" ht="13" spans="1:23">
      <c r="A252" s="91">
        <v>245</v>
      </c>
      <c r="B252" s="109"/>
      <c r="C252" s="129" t="s">
        <v>225</v>
      </c>
      <c r="D252" s="111"/>
      <c r="E252" s="112">
        <v>7</v>
      </c>
      <c r="F252" s="111" t="s">
        <v>121</v>
      </c>
      <c r="G252" s="111">
        <v>4500</v>
      </c>
      <c r="H252" s="98">
        <f t="shared" si="9"/>
        <v>31500</v>
      </c>
      <c r="I252" s="113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8"/>
      <c r="W252" s="128"/>
    </row>
    <row r="253" s="76" customFormat="1" ht="13" spans="1:23">
      <c r="A253" s="91">
        <v>246</v>
      </c>
      <c r="B253" s="109"/>
      <c r="C253" s="129" t="s">
        <v>226</v>
      </c>
      <c r="D253" s="111"/>
      <c r="E253" s="112">
        <v>7</v>
      </c>
      <c r="F253" s="111" t="s">
        <v>121</v>
      </c>
      <c r="G253" s="111">
        <v>4500</v>
      </c>
      <c r="H253" s="98">
        <f t="shared" si="9"/>
        <v>31500</v>
      </c>
      <c r="I253" s="113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8"/>
      <c r="W253" s="128"/>
    </row>
    <row r="254" s="76" customFormat="1" ht="13" spans="1:23">
      <c r="A254" s="91">
        <v>247</v>
      </c>
      <c r="B254" s="109"/>
      <c r="C254" s="129" t="s">
        <v>227</v>
      </c>
      <c r="D254" s="111"/>
      <c r="E254" s="112">
        <v>7</v>
      </c>
      <c r="F254" s="111" t="s">
        <v>121</v>
      </c>
      <c r="G254" s="111">
        <v>5400</v>
      </c>
      <c r="H254" s="98">
        <f t="shared" si="9"/>
        <v>37800</v>
      </c>
      <c r="I254" s="113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8"/>
      <c r="W254" s="128"/>
    </row>
    <row r="255" s="76" customFormat="1" ht="13" spans="1:23">
      <c r="A255" s="91">
        <v>248</v>
      </c>
      <c r="B255" s="109"/>
      <c r="C255" s="129" t="s">
        <v>228</v>
      </c>
      <c r="D255" s="111"/>
      <c r="E255" s="112">
        <v>7</v>
      </c>
      <c r="F255" s="111" t="s">
        <v>121</v>
      </c>
      <c r="G255" s="111">
        <v>4500</v>
      </c>
      <c r="H255" s="98">
        <f t="shared" si="9"/>
        <v>31500</v>
      </c>
      <c r="I255" s="113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8"/>
      <c r="W255" s="128"/>
    </row>
    <row r="256" s="76" customFormat="1" ht="13" spans="1:23">
      <c r="A256" s="91">
        <v>249</v>
      </c>
      <c r="B256" s="109"/>
      <c r="C256" s="129" t="s">
        <v>218</v>
      </c>
      <c r="D256" s="111"/>
      <c r="E256" s="112">
        <v>1</v>
      </c>
      <c r="F256" s="111" t="s">
        <v>133</v>
      </c>
      <c r="G256" s="111">
        <v>127495</v>
      </c>
      <c r="H256" s="98">
        <f t="shared" si="9"/>
        <v>127495</v>
      </c>
      <c r="I256" s="113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8"/>
      <c r="W256" s="128"/>
    </row>
    <row r="257" s="76" customFormat="1" ht="13" spans="1:23">
      <c r="A257" s="91">
        <v>250</v>
      </c>
      <c r="B257" s="109"/>
      <c r="C257" s="129" t="s">
        <v>219</v>
      </c>
      <c r="D257" s="111"/>
      <c r="E257" s="112">
        <v>1</v>
      </c>
      <c r="F257" s="111" t="s">
        <v>133</v>
      </c>
      <c r="G257" s="111">
        <v>127495</v>
      </c>
      <c r="H257" s="98">
        <f t="shared" si="9"/>
        <v>127495</v>
      </c>
      <c r="I257" s="113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8"/>
      <c r="W257" s="128"/>
    </row>
    <row r="258" s="76" customFormat="1" ht="13" spans="1:23">
      <c r="A258" s="91">
        <v>251</v>
      </c>
      <c r="B258" s="109"/>
      <c r="C258" s="129" t="s">
        <v>220</v>
      </c>
      <c r="D258" s="111"/>
      <c r="E258" s="112">
        <v>1</v>
      </c>
      <c r="F258" s="111" t="s">
        <v>133</v>
      </c>
      <c r="G258" s="111">
        <v>127495</v>
      </c>
      <c r="H258" s="98">
        <f t="shared" si="9"/>
        <v>127495</v>
      </c>
      <c r="I258" s="113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8"/>
      <c r="W258" s="128"/>
    </row>
    <row r="259" s="76" customFormat="1" ht="13" spans="1:23">
      <c r="A259" s="91">
        <v>252</v>
      </c>
      <c r="B259" s="109"/>
      <c r="C259" s="129" t="s">
        <v>221</v>
      </c>
      <c r="D259" s="111"/>
      <c r="E259" s="112">
        <v>1</v>
      </c>
      <c r="F259" s="111" t="s">
        <v>133</v>
      </c>
      <c r="G259" s="111">
        <v>127495</v>
      </c>
      <c r="H259" s="98">
        <f t="shared" si="9"/>
        <v>127495</v>
      </c>
      <c r="I259" s="113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8"/>
      <c r="W259" s="128"/>
    </row>
    <row r="260" s="76" customFormat="1" ht="13" spans="1:23">
      <c r="A260" s="91">
        <v>253</v>
      </c>
      <c r="B260" s="109"/>
      <c r="C260" s="129" t="s">
        <v>222</v>
      </c>
      <c r="D260" s="111"/>
      <c r="E260" s="112">
        <v>1</v>
      </c>
      <c r="F260" s="111" t="s">
        <v>133</v>
      </c>
      <c r="G260" s="111">
        <v>127495</v>
      </c>
      <c r="H260" s="98">
        <f t="shared" si="9"/>
        <v>127495</v>
      </c>
      <c r="I260" s="113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8"/>
      <c r="W260" s="128"/>
    </row>
    <row r="261" s="76" customFormat="1" ht="13" spans="1:23">
      <c r="A261" s="91">
        <v>254</v>
      </c>
      <c r="B261" s="109"/>
      <c r="C261" s="129" t="s">
        <v>223</v>
      </c>
      <c r="D261" s="111"/>
      <c r="E261" s="112">
        <v>1</v>
      </c>
      <c r="F261" s="111" t="s">
        <v>133</v>
      </c>
      <c r="G261" s="111">
        <v>127495</v>
      </c>
      <c r="H261" s="98">
        <f t="shared" si="9"/>
        <v>127495</v>
      </c>
      <c r="I261" s="113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8"/>
      <c r="W261" s="128"/>
    </row>
    <row r="262" s="76" customFormat="1" ht="13" spans="1:23">
      <c r="A262" s="91">
        <v>255</v>
      </c>
      <c r="B262" s="109"/>
      <c r="C262" s="129" t="s">
        <v>224</v>
      </c>
      <c r="D262" s="111"/>
      <c r="E262" s="112">
        <v>1</v>
      </c>
      <c r="F262" s="111" t="s">
        <v>133</v>
      </c>
      <c r="G262" s="111">
        <v>160000</v>
      </c>
      <c r="H262" s="98">
        <f t="shared" si="9"/>
        <v>160000</v>
      </c>
      <c r="I262" s="113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8"/>
      <c r="W262" s="128"/>
    </row>
    <row r="263" s="76" customFormat="1" ht="13" spans="1:23">
      <c r="A263" s="91">
        <v>256</v>
      </c>
      <c r="B263" s="109"/>
      <c r="C263" s="129" t="s">
        <v>225</v>
      </c>
      <c r="D263" s="111"/>
      <c r="E263" s="112">
        <v>1</v>
      </c>
      <c r="F263" s="111" t="s">
        <v>133</v>
      </c>
      <c r="G263" s="111">
        <v>127495</v>
      </c>
      <c r="H263" s="98">
        <f t="shared" si="9"/>
        <v>127495</v>
      </c>
      <c r="I263" s="113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8"/>
      <c r="W263" s="128"/>
    </row>
    <row r="264" s="76" customFormat="1" ht="13" spans="1:23">
      <c r="A264" s="91">
        <v>257</v>
      </c>
      <c r="B264" s="109"/>
      <c r="C264" s="129" t="s">
        <v>226</v>
      </c>
      <c r="D264" s="111"/>
      <c r="E264" s="112">
        <v>1</v>
      </c>
      <c r="F264" s="111" t="s">
        <v>133</v>
      </c>
      <c r="G264" s="111">
        <v>127495</v>
      </c>
      <c r="H264" s="98">
        <f t="shared" si="9"/>
        <v>127495</v>
      </c>
      <c r="I264" s="113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8"/>
      <c r="W264" s="128"/>
    </row>
    <row r="265" s="76" customFormat="1" ht="13" spans="1:23">
      <c r="A265" s="91">
        <v>258</v>
      </c>
      <c r="B265" s="109"/>
      <c r="C265" s="129" t="s">
        <v>227</v>
      </c>
      <c r="D265" s="111"/>
      <c r="E265" s="112">
        <v>1</v>
      </c>
      <c r="F265" s="111" t="s">
        <v>133</v>
      </c>
      <c r="G265" s="111">
        <v>127495</v>
      </c>
      <c r="H265" s="98">
        <f t="shared" si="9"/>
        <v>127495</v>
      </c>
      <c r="I265" s="113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8"/>
      <c r="W265" s="128"/>
    </row>
    <row r="266" s="76" customFormat="1" ht="13" spans="1:23">
      <c r="A266" s="91">
        <v>259</v>
      </c>
      <c r="B266" s="109"/>
      <c r="C266" s="129" t="s">
        <v>228</v>
      </c>
      <c r="D266" s="111"/>
      <c r="E266" s="112">
        <v>1</v>
      </c>
      <c r="F266" s="111" t="s">
        <v>133</v>
      </c>
      <c r="G266" s="111">
        <v>127495</v>
      </c>
      <c r="H266" s="98">
        <f t="shared" si="9"/>
        <v>127495</v>
      </c>
      <c r="I266" s="113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8"/>
      <c r="W266" s="128"/>
    </row>
    <row r="267" s="76" customFormat="1" ht="13" spans="1:23">
      <c r="A267" s="91">
        <v>260</v>
      </c>
      <c r="B267" s="109"/>
      <c r="C267" s="129" t="s">
        <v>229</v>
      </c>
      <c r="D267" s="111"/>
      <c r="E267" s="112">
        <v>3</v>
      </c>
      <c r="F267" s="111" t="s">
        <v>121</v>
      </c>
      <c r="G267" s="111">
        <v>9074</v>
      </c>
      <c r="H267" s="98">
        <f t="shared" si="9"/>
        <v>27222</v>
      </c>
      <c r="I267" s="113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8"/>
      <c r="W267" s="128"/>
    </row>
    <row r="268" s="76" customFormat="1" ht="13" spans="1:23">
      <c r="A268" s="91">
        <v>261</v>
      </c>
      <c r="B268" s="109"/>
      <c r="C268" s="129" t="s">
        <v>230</v>
      </c>
      <c r="D268" s="111"/>
      <c r="E268" s="112">
        <v>3</v>
      </c>
      <c r="F268" s="111" t="s">
        <v>121</v>
      </c>
      <c r="G268" s="111">
        <v>6227</v>
      </c>
      <c r="H268" s="98">
        <f t="shared" si="9"/>
        <v>18681</v>
      </c>
      <c r="I268" s="113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8"/>
      <c r="W268" s="128"/>
    </row>
    <row r="269" s="76" customFormat="1" ht="13" spans="1:23">
      <c r="A269" s="91">
        <v>262</v>
      </c>
      <c r="B269" s="109"/>
      <c r="C269" s="129" t="s">
        <v>231</v>
      </c>
      <c r="D269" s="111"/>
      <c r="E269" s="112">
        <v>3</v>
      </c>
      <c r="F269" s="111" t="s">
        <v>121</v>
      </c>
      <c r="G269" s="111">
        <v>8391</v>
      </c>
      <c r="H269" s="98">
        <f t="shared" si="9"/>
        <v>25173</v>
      </c>
      <c r="I269" s="113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8"/>
      <c r="W269" s="128"/>
    </row>
    <row r="270" s="76" customFormat="1" ht="13" spans="1:23">
      <c r="A270" s="91">
        <v>263</v>
      </c>
      <c r="B270" s="109"/>
      <c r="C270" s="129" t="s">
        <v>232</v>
      </c>
      <c r="D270" s="111"/>
      <c r="E270" s="112">
        <v>3</v>
      </c>
      <c r="F270" s="111" t="s">
        <v>121</v>
      </c>
      <c r="G270" s="111">
        <v>5557.72</v>
      </c>
      <c r="H270" s="98">
        <f t="shared" si="9"/>
        <v>16673.16</v>
      </c>
      <c r="I270" s="113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8"/>
      <c r="W270" s="128"/>
    </row>
    <row r="271" s="76" customFormat="1" ht="13" spans="1:23">
      <c r="A271" s="91">
        <v>264</v>
      </c>
      <c r="B271" s="109"/>
      <c r="C271" s="129" t="s">
        <v>233</v>
      </c>
      <c r="D271" s="111"/>
      <c r="E271" s="112">
        <v>3</v>
      </c>
      <c r="F271" s="111" t="s">
        <v>121</v>
      </c>
      <c r="G271" s="111">
        <v>10633</v>
      </c>
      <c r="H271" s="98">
        <f t="shared" si="9"/>
        <v>31899</v>
      </c>
      <c r="I271" s="113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8"/>
      <c r="W271" s="128"/>
    </row>
    <row r="272" s="76" customFormat="1" ht="13" spans="1:23">
      <c r="A272" s="91">
        <v>265</v>
      </c>
      <c r="B272" s="109"/>
      <c r="C272" s="129" t="s">
        <v>234</v>
      </c>
      <c r="D272" s="111"/>
      <c r="E272" s="112">
        <v>3</v>
      </c>
      <c r="F272" s="111" t="s">
        <v>121</v>
      </c>
      <c r="G272" s="111">
        <v>6879</v>
      </c>
      <c r="H272" s="98">
        <f t="shared" si="9"/>
        <v>20637</v>
      </c>
      <c r="I272" s="113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8"/>
      <c r="W272" s="128"/>
    </row>
    <row r="273" s="76" customFormat="1" ht="13" spans="1:23">
      <c r="A273" s="91">
        <v>266</v>
      </c>
      <c r="B273" s="109"/>
      <c r="C273" s="129" t="s">
        <v>235</v>
      </c>
      <c r="D273" s="111"/>
      <c r="E273" s="112">
        <v>3</v>
      </c>
      <c r="F273" s="111" t="s">
        <v>121</v>
      </c>
      <c r="G273" s="111">
        <v>11517.24</v>
      </c>
      <c r="H273" s="98">
        <f t="shared" si="9"/>
        <v>34551.72</v>
      </c>
      <c r="I273" s="113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8"/>
      <c r="W273" s="128"/>
    </row>
    <row r="274" s="76" customFormat="1" ht="13" spans="1:23">
      <c r="A274" s="91">
        <v>267</v>
      </c>
      <c r="B274" s="109"/>
      <c r="C274" s="129" t="s">
        <v>236</v>
      </c>
      <c r="D274" s="111"/>
      <c r="E274" s="112">
        <v>3</v>
      </c>
      <c r="F274" s="111" t="s">
        <v>121</v>
      </c>
      <c r="G274" s="111">
        <v>10604</v>
      </c>
      <c r="H274" s="98">
        <f t="shared" si="9"/>
        <v>31812</v>
      </c>
      <c r="I274" s="113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8"/>
      <c r="W274" s="128"/>
    </row>
    <row r="275" s="76" customFormat="1" ht="13" spans="1:23">
      <c r="A275" s="91">
        <v>268</v>
      </c>
      <c r="B275" s="109"/>
      <c r="C275" s="129" t="s">
        <v>237</v>
      </c>
      <c r="D275" s="111"/>
      <c r="E275" s="112">
        <v>3</v>
      </c>
      <c r="F275" s="111" t="s">
        <v>121</v>
      </c>
      <c r="G275" s="111">
        <v>11574</v>
      </c>
      <c r="H275" s="98">
        <f t="shared" si="9"/>
        <v>34722</v>
      </c>
      <c r="I275" s="113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8"/>
      <c r="W275" s="128"/>
    </row>
    <row r="276" s="76" customFormat="1" ht="13" spans="1:23">
      <c r="A276" s="91">
        <v>269</v>
      </c>
      <c r="B276" s="109"/>
      <c r="C276" s="129" t="s">
        <v>238</v>
      </c>
      <c r="D276" s="111"/>
      <c r="E276" s="112">
        <v>3</v>
      </c>
      <c r="F276" s="111" t="s">
        <v>121</v>
      </c>
      <c r="G276" s="111">
        <v>10000</v>
      </c>
      <c r="H276" s="98">
        <f t="shared" si="9"/>
        <v>30000</v>
      </c>
      <c r="I276" s="113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8"/>
      <c r="W276" s="128"/>
    </row>
    <row r="277" s="76" customFormat="1" ht="13" spans="1:23">
      <c r="A277" s="91">
        <v>270</v>
      </c>
      <c r="B277" s="109"/>
      <c r="C277" s="129" t="s">
        <v>239</v>
      </c>
      <c r="D277" s="111"/>
      <c r="E277" s="112">
        <v>1</v>
      </c>
      <c r="F277" s="111" t="s">
        <v>121</v>
      </c>
      <c r="G277" s="111">
        <v>10604</v>
      </c>
      <c r="H277" s="98">
        <f t="shared" si="9"/>
        <v>10604</v>
      </c>
      <c r="I277" s="113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8"/>
      <c r="W277" s="128"/>
    </row>
    <row r="278" s="76" customFormat="1" ht="13" spans="1:23">
      <c r="A278" s="91">
        <v>271</v>
      </c>
      <c r="B278" s="109"/>
      <c r="C278" s="129" t="s">
        <v>240</v>
      </c>
      <c r="D278" s="111"/>
      <c r="E278" s="112">
        <v>3</v>
      </c>
      <c r="F278" s="111" t="s">
        <v>98</v>
      </c>
      <c r="G278" s="111">
        <v>715.02</v>
      </c>
      <c r="H278" s="98">
        <f t="shared" si="9"/>
        <v>2145.06</v>
      </c>
      <c r="I278" s="113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8"/>
      <c r="W278" s="128"/>
    </row>
    <row r="279" s="76" customFormat="1" ht="13" spans="1:23">
      <c r="A279" s="91">
        <v>272</v>
      </c>
      <c r="B279" s="109"/>
      <c r="C279" s="129" t="s">
        <v>241</v>
      </c>
      <c r="D279" s="111"/>
      <c r="E279" s="112">
        <v>1</v>
      </c>
      <c r="F279" s="111" t="s">
        <v>121</v>
      </c>
      <c r="G279" s="111">
        <v>6678</v>
      </c>
      <c r="H279" s="98">
        <f t="shared" si="9"/>
        <v>6678</v>
      </c>
      <c r="I279" s="113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8"/>
      <c r="W279" s="128"/>
    </row>
    <row r="280" s="76" customFormat="1" ht="13" spans="1:23">
      <c r="A280" s="91">
        <v>273</v>
      </c>
      <c r="B280" s="109"/>
      <c r="C280" s="129" t="s">
        <v>242</v>
      </c>
      <c r="D280" s="111"/>
      <c r="E280" s="112">
        <v>1</v>
      </c>
      <c r="F280" s="111" t="s">
        <v>121</v>
      </c>
      <c r="G280" s="111">
        <v>11574</v>
      </c>
      <c r="H280" s="98">
        <f t="shared" si="9"/>
        <v>11574</v>
      </c>
      <c r="I280" s="113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8"/>
      <c r="W280" s="128"/>
    </row>
    <row r="281" s="76" customFormat="1" ht="13" spans="1:23">
      <c r="A281" s="91">
        <v>274</v>
      </c>
      <c r="B281" s="109"/>
      <c r="C281" s="129" t="s">
        <v>243</v>
      </c>
      <c r="D281" s="111"/>
      <c r="E281" s="112">
        <v>1</v>
      </c>
      <c r="F281" s="111" t="s">
        <v>121</v>
      </c>
      <c r="G281" s="111">
        <v>8391</v>
      </c>
      <c r="H281" s="98">
        <f t="shared" si="9"/>
        <v>8391</v>
      </c>
      <c r="I281" s="113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8"/>
      <c r="W281" s="128"/>
    </row>
    <row r="282" s="76" customFormat="1" ht="13" spans="1:23">
      <c r="A282" s="91">
        <v>275</v>
      </c>
      <c r="B282" s="109"/>
      <c r="C282" s="129" t="s">
        <v>244</v>
      </c>
      <c r="D282" s="111"/>
      <c r="E282" s="112">
        <v>190</v>
      </c>
      <c r="F282" s="111" t="s">
        <v>121</v>
      </c>
      <c r="G282" s="111">
        <v>300</v>
      </c>
      <c r="H282" s="98">
        <f t="shared" si="9"/>
        <v>57000</v>
      </c>
      <c r="I282" s="113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8"/>
      <c r="W282" s="128"/>
    </row>
    <row r="283" s="76" customFormat="1" ht="13" spans="1:23">
      <c r="A283" s="91">
        <v>276</v>
      </c>
      <c r="B283" s="109"/>
      <c r="C283" s="129" t="s">
        <v>129</v>
      </c>
      <c r="D283" s="111"/>
      <c r="E283" s="112">
        <v>190</v>
      </c>
      <c r="F283" s="111" t="s">
        <v>121</v>
      </c>
      <c r="G283" s="111">
        <v>240</v>
      </c>
      <c r="H283" s="98">
        <f t="shared" si="9"/>
        <v>45600</v>
      </c>
      <c r="I283" s="113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8"/>
      <c r="W283" s="128"/>
    </row>
    <row r="284" s="76" customFormat="1" ht="13" spans="1:23">
      <c r="A284" s="91">
        <v>277</v>
      </c>
      <c r="B284" s="109"/>
      <c r="C284" s="129" t="s">
        <v>185</v>
      </c>
      <c r="D284" s="111"/>
      <c r="E284" s="112">
        <v>190</v>
      </c>
      <c r="F284" s="111" t="s">
        <v>121</v>
      </c>
      <c r="G284" s="111">
        <v>360</v>
      </c>
      <c r="H284" s="98">
        <f t="shared" si="9"/>
        <v>68400</v>
      </c>
      <c r="I284" s="113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8"/>
      <c r="W284" s="128"/>
    </row>
    <row r="285" s="76" customFormat="1" ht="13" spans="1:23">
      <c r="A285" s="91">
        <v>278</v>
      </c>
      <c r="B285" s="109"/>
      <c r="C285" s="129" t="s">
        <v>122</v>
      </c>
      <c r="D285" s="111"/>
      <c r="E285" s="112">
        <v>190</v>
      </c>
      <c r="F285" s="111" t="s">
        <v>121</v>
      </c>
      <c r="G285" s="111">
        <v>240</v>
      </c>
      <c r="H285" s="98">
        <f t="shared" si="9"/>
        <v>45600</v>
      </c>
      <c r="I285" s="113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8"/>
      <c r="W285" s="128"/>
    </row>
    <row r="286" s="76" customFormat="1" ht="13" spans="1:23">
      <c r="A286" s="91">
        <v>279</v>
      </c>
      <c r="B286" s="109"/>
      <c r="C286" s="129" t="s">
        <v>135</v>
      </c>
      <c r="D286" s="111"/>
      <c r="E286" s="112">
        <v>190</v>
      </c>
      <c r="F286" s="111" t="s">
        <v>121</v>
      </c>
      <c r="G286" s="111">
        <v>360</v>
      </c>
      <c r="H286" s="98">
        <f t="shared" si="9"/>
        <v>68400</v>
      </c>
      <c r="I286" s="113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8"/>
      <c r="W286" s="128"/>
    </row>
    <row r="287" s="76" customFormat="1" ht="13" spans="1:23">
      <c r="A287" s="91">
        <v>280</v>
      </c>
      <c r="B287" s="109"/>
      <c r="C287" s="129" t="s">
        <v>245</v>
      </c>
      <c r="D287" s="111"/>
      <c r="E287" s="112">
        <v>3</v>
      </c>
      <c r="F287" s="111" t="s">
        <v>98</v>
      </c>
      <c r="G287" s="111">
        <v>1550</v>
      </c>
      <c r="H287" s="98">
        <f t="shared" si="9"/>
        <v>4650</v>
      </c>
      <c r="I287" s="113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8"/>
      <c r="W287" s="128"/>
    </row>
    <row r="288" s="76" customFormat="1" ht="13" spans="1:23">
      <c r="A288" s="91">
        <v>281</v>
      </c>
      <c r="B288" s="109"/>
      <c r="C288" s="129" t="s">
        <v>246</v>
      </c>
      <c r="D288" s="111"/>
      <c r="E288" s="112">
        <v>3</v>
      </c>
      <c r="F288" s="111" t="s">
        <v>98</v>
      </c>
      <c r="G288" s="111">
        <v>2850</v>
      </c>
      <c r="H288" s="98">
        <f t="shared" si="9"/>
        <v>8550</v>
      </c>
      <c r="I288" s="113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8"/>
      <c r="W288" s="128"/>
    </row>
    <row r="289" s="76" customFormat="1" ht="13" spans="1:23">
      <c r="A289" s="91">
        <v>282</v>
      </c>
      <c r="B289" s="109"/>
      <c r="C289" s="129" t="s">
        <v>247</v>
      </c>
      <c r="D289" s="111"/>
      <c r="E289" s="112">
        <v>10</v>
      </c>
      <c r="F289" s="111" t="s">
        <v>98</v>
      </c>
      <c r="G289" s="111">
        <v>1300</v>
      </c>
      <c r="H289" s="98">
        <f t="shared" si="9"/>
        <v>13000</v>
      </c>
      <c r="I289" s="113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8"/>
      <c r="W289" s="128"/>
    </row>
    <row r="290" s="76" customFormat="1" ht="13" spans="1:23">
      <c r="A290" s="91">
        <v>283</v>
      </c>
      <c r="B290" s="109"/>
      <c r="C290" s="129" t="s">
        <v>248</v>
      </c>
      <c r="D290" s="111"/>
      <c r="E290" s="112">
        <v>10</v>
      </c>
      <c r="F290" s="111" t="s">
        <v>174</v>
      </c>
      <c r="G290" s="111">
        <v>120</v>
      </c>
      <c r="H290" s="98">
        <f t="shared" si="9"/>
        <v>1200</v>
      </c>
      <c r="I290" s="113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8"/>
      <c r="W290" s="128"/>
    </row>
    <row r="291" s="76" customFormat="1" ht="13" spans="1:23">
      <c r="A291" s="91">
        <v>284</v>
      </c>
      <c r="B291" s="109"/>
      <c r="C291" s="129" t="s">
        <v>169</v>
      </c>
      <c r="D291" s="111"/>
      <c r="E291" s="112">
        <v>1</v>
      </c>
      <c r="F291" s="111" t="s">
        <v>133</v>
      </c>
      <c r="G291" s="111">
        <v>60945.06</v>
      </c>
      <c r="H291" s="98">
        <f t="shared" si="9"/>
        <v>60945.06</v>
      </c>
      <c r="I291" s="113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8"/>
      <c r="W291" s="128"/>
    </row>
    <row r="292" s="76" customFormat="1" ht="13" spans="1:23">
      <c r="A292" s="91">
        <v>285</v>
      </c>
      <c r="B292" s="268" t="s">
        <v>30</v>
      </c>
      <c r="C292" s="247" t="s">
        <v>31</v>
      </c>
      <c r="D292" s="232"/>
      <c r="E292" s="233"/>
      <c r="F292" s="232"/>
      <c r="G292" s="232"/>
      <c r="H292" s="234">
        <f>H293</f>
        <v>200000</v>
      </c>
      <c r="I292" s="240" t="s">
        <v>26</v>
      </c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128"/>
      <c r="W292" s="128"/>
    </row>
    <row r="293" s="76" customFormat="1" ht="26" spans="1:23">
      <c r="A293" s="91">
        <v>286</v>
      </c>
      <c r="B293" s="269" t="s">
        <v>30</v>
      </c>
      <c r="C293" s="236" t="s">
        <v>249</v>
      </c>
      <c r="D293" s="237" t="s">
        <v>32</v>
      </c>
      <c r="E293" s="238"/>
      <c r="F293" s="237"/>
      <c r="G293" s="237"/>
      <c r="H293" s="239">
        <f>SUM(H294:H294)</f>
        <v>200000</v>
      </c>
      <c r="I293" s="242" t="s">
        <v>26</v>
      </c>
      <c r="J293" s="243"/>
      <c r="K293" s="243"/>
      <c r="L293" s="243"/>
      <c r="M293" s="244">
        <v>1</v>
      </c>
      <c r="N293" s="243"/>
      <c r="O293" s="243"/>
      <c r="P293" s="243"/>
      <c r="Q293" s="243"/>
      <c r="R293" s="243"/>
      <c r="S293" s="243"/>
      <c r="T293" s="243"/>
      <c r="U293" s="243"/>
      <c r="V293" s="128"/>
      <c r="W293" s="128"/>
    </row>
    <row r="294" s="76" customFormat="1" ht="13" spans="1:23">
      <c r="A294" s="91">
        <v>287</v>
      </c>
      <c r="B294" s="109"/>
      <c r="C294" s="129" t="s">
        <v>250</v>
      </c>
      <c r="D294" s="111"/>
      <c r="E294" s="112">
        <v>8</v>
      </c>
      <c r="F294" s="111" t="s">
        <v>251</v>
      </c>
      <c r="G294" s="111">
        <v>25000</v>
      </c>
      <c r="H294" s="98">
        <f>G294*E294</f>
        <v>200000</v>
      </c>
      <c r="I294" s="246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8"/>
      <c r="W294" s="128"/>
    </row>
    <row r="295" s="76" customFormat="1" ht="26" spans="1:23">
      <c r="A295" s="91">
        <v>288</v>
      </c>
      <c r="B295" s="268" t="s">
        <v>33</v>
      </c>
      <c r="C295" s="247" t="s">
        <v>252</v>
      </c>
      <c r="D295" s="232"/>
      <c r="E295" s="233"/>
      <c r="F295" s="232"/>
      <c r="G295" s="232"/>
      <c r="H295" s="234">
        <f>H296+H301</f>
        <v>6500000</v>
      </c>
      <c r="I295" s="240" t="s">
        <v>61</v>
      </c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128"/>
      <c r="W295" s="128"/>
    </row>
    <row r="296" s="76" customFormat="1" ht="13" spans="1:23">
      <c r="A296" s="91">
        <v>289</v>
      </c>
      <c r="B296" s="269" t="s">
        <v>33</v>
      </c>
      <c r="C296" s="245" t="s">
        <v>253</v>
      </c>
      <c r="D296" s="237" t="s">
        <v>25</v>
      </c>
      <c r="E296" s="238"/>
      <c r="F296" s="237"/>
      <c r="G296" s="237"/>
      <c r="H296" s="239">
        <f>SUM(H297:H300)</f>
        <v>3000000</v>
      </c>
      <c r="I296" s="242" t="s">
        <v>61</v>
      </c>
      <c r="J296" s="244">
        <v>1</v>
      </c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128"/>
      <c r="W296" s="128"/>
    </row>
    <row r="297" s="76" customFormat="1" ht="13" spans="1:23">
      <c r="A297" s="91">
        <v>290</v>
      </c>
      <c r="B297" s="109"/>
      <c r="C297" s="129" t="s">
        <v>254</v>
      </c>
      <c r="D297" s="111"/>
      <c r="E297" s="112">
        <v>37</v>
      </c>
      <c r="F297" s="111" t="s">
        <v>102</v>
      </c>
      <c r="G297" s="111">
        <v>49800</v>
      </c>
      <c r="H297" s="98">
        <f>G297*E297</f>
        <v>1842600</v>
      </c>
      <c r="I297" s="113"/>
      <c r="J297" s="131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8"/>
      <c r="W297" s="128"/>
    </row>
    <row r="298" s="76" customFormat="1" ht="13" spans="1:23">
      <c r="A298" s="91">
        <v>291</v>
      </c>
      <c r="B298" s="109"/>
      <c r="C298" s="129" t="s">
        <v>255</v>
      </c>
      <c r="D298" s="111"/>
      <c r="E298" s="112">
        <v>14</v>
      </c>
      <c r="F298" s="111" t="s">
        <v>102</v>
      </c>
      <c r="G298" s="111">
        <v>48500</v>
      </c>
      <c r="H298" s="98">
        <f t="shared" ref="H298:H300" si="10">G298*E298</f>
        <v>679000</v>
      </c>
      <c r="I298" s="113"/>
      <c r="J298" s="131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8"/>
      <c r="W298" s="128"/>
    </row>
    <row r="299" s="76" customFormat="1" ht="13" spans="1:23">
      <c r="A299" s="91">
        <v>292</v>
      </c>
      <c r="B299" s="109"/>
      <c r="C299" s="129" t="s">
        <v>179</v>
      </c>
      <c r="D299" s="111"/>
      <c r="E299" s="112">
        <v>13</v>
      </c>
      <c r="F299" s="111" t="s">
        <v>102</v>
      </c>
      <c r="G299" s="111">
        <v>11000</v>
      </c>
      <c r="H299" s="98">
        <f t="shared" si="10"/>
        <v>143000</v>
      </c>
      <c r="I299" s="113"/>
      <c r="J299" s="131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8"/>
      <c r="W299" s="128"/>
    </row>
    <row r="300" s="76" customFormat="1" ht="13" spans="1:23">
      <c r="A300" s="91">
        <v>293</v>
      </c>
      <c r="B300" s="109"/>
      <c r="C300" s="129" t="s">
        <v>256</v>
      </c>
      <c r="D300" s="111"/>
      <c r="E300" s="112">
        <v>10</v>
      </c>
      <c r="F300" s="111" t="s">
        <v>102</v>
      </c>
      <c r="G300" s="111">
        <v>33540</v>
      </c>
      <c r="H300" s="98">
        <f t="shared" si="10"/>
        <v>335400</v>
      </c>
      <c r="I300" s="113"/>
      <c r="J300" s="131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8"/>
      <c r="W300" s="128"/>
    </row>
    <row r="301" s="76" customFormat="1" ht="13" spans="1:23">
      <c r="A301" s="91">
        <v>294</v>
      </c>
      <c r="B301" s="269" t="s">
        <v>33</v>
      </c>
      <c r="C301" s="236" t="s">
        <v>257</v>
      </c>
      <c r="D301" s="237" t="s">
        <v>25</v>
      </c>
      <c r="E301" s="238"/>
      <c r="F301" s="237"/>
      <c r="G301" s="237"/>
      <c r="H301" s="239">
        <f>SUM(H302:H304)</f>
        <v>3500000</v>
      </c>
      <c r="I301" s="242" t="s">
        <v>61</v>
      </c>
      <c r="J301" s="244">
        <v>1</v>
      </c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128"/>
      <c r="W301" s="128"/>
    </row>
    <row r="302" s="76" customFormat="1" ht="13" spans="1:23">
      <c r="A302" s="91">
        <v>295</v>
      </c>
      <c r="B302" s="109"/>
      <c r="C302" s="129" t="s">
        <v>258</v>
      </c>
      <c r="D302" s="111"/>
      <c r="E302" s="112">
        <v>22</v>
      </c>
      <c r="F302" s="111" t="s">
        <v>102</v>
      </c>
      <c r="G302" s="111">
        <v>48900</v>
      </c>
      <c r="H302" s="98">
        <f>G302*E302</f>
        <v>1075800</v>
      </c>
      <c r="I302" s="113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8"/>
      <c r="W302" s="128"/>
    </row>
    <row r="303" s="76" customFormat="1" ht="13" spans="1:23">
      <c r="A303" s="91">
        <v>296</v>
      </c>
      <c r="B303" s="109"/>
      <c r="C303" s="129" t="s">
        <v>259</v>
      </c>
      <c r="D303" s="111"/>
      <c r="E303" s="112">
        <v>55</v>
      </c>
      <c r="F303" s="111" t="s">
        <v>102</v>
      </c>
      <c r="G303" s="111">
        <v>35000</v>
      </c>
      <c r="H303" s="98">
        <f t="shared" ref="H303:H304" si="11">G303*E303</f>
        <v>1925000</v>
      </c>
      <c r="I303" s="113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8"/>
      <c r="W303" s="128"/>
    </row>
    <row r="304" s="76" customFormat="1" ht="13" spans="1:23">
      <c r="A304" s="91">
        <v>297</v>
      </c>
      <c r="B304" s="109"/>
      <c r="C304" s="129" t="s">
        <v>260</v>
      </c>
      <c r="D304" s="111"/>
      <c r="E304" s="112">
        <v>20</v>
      </c>
      <c r="F304" s="111" t="s">
        <v>102</v>
      </c>
      <c r="G304" s="111">
        <v>24960</v>
      </c>
      <c r="H304" s="98">
        <f t="shared" si="11"/>
        <v>499200</v>
      </c>
      <c r="I304" s="113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8"/>
      <c r="W304" s="128"/>
    </row>
    <row r="305" s="76" customFormat="1" ht="26" spans="1:23">
      <c r="A305" s="91">
        <v>298</v>
      </c>
      <c r="B305" s="268" t="s">
        <v>33</v>
      </c>
      <c r="C305" s="247" t="s">
        <v>252</v>
      </c>
      <c r="D305" s="232"/>
      <c r="E305" s="233"/>
      <c r="F305" s="232"/>
      <c r="G305" s="232"/>
      <c r="H305" s="234">
        <f>H318+H321+H334+H346+H350+H362+H376+H306+H311</f>
        <v>18062000</v>
      </c>
      <c r="I305" s="240" t="s">
        <v>26</v>
      </c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241"/>
      <c r="U305" s="241"/>
      <c r="V305" s="128"/>
      <c r="W305" s="128"/>
    </row>
    <row r="306" s="76" customFormat="1" ht="26" spans="1:23">
      <c r="A306" s="91">
        <v>299</v>
      </c>
      <c r="B306" s="269" t="s">
        <v>33</v>
      </c>
      <c r="C306" s="236" t="s">
        <v>261</v>
      </c>
      <c r="D306" s="237" t="s">
        <v>32</v>
      </c>
      <c r="E306" s="238"/>
      <c r="F306" s="237"/>
      <c r="G306" s="237"/>
      <c r="H306" s="239">
        <f>SUM(H307:H310)</f>
        <v>910000</v>
      </c>
      <c r="I306" s="242" t="s">
        <v>26</v>
      </c>
      <c r="J306" s="243"/>
      <c r="K306" s="243"/>
      <c r="L306" s="243"/>
      <c r="M306" s="243"/>
      <c r="N306" s="243"/>
      <c r="O306" s="243"/>
      <c r="P306" s="244">
        <v>1</v>
      </c>
      <c r="Q306" s="243"/>
      <c r="R306" s="243"/>
      <c r="S306" s="243"/>
      <c r="T306" s="243"/>
      <c r="U306" s="243"/>
      <c r="V306" s="128"/>
      <c r="W306" s="128"/>
    </row>
    <row r="307" s="76" customFormat="1" ht="13" spans="1:23">
      <c r="A307" s="91">
        <v>300</v>
      </c>
      <c r="B307" s="109"/>
      <c r="C307" s="129" t="s">
        <v>179</v>
      </c>
      <c r="D307" s="111"/>
      <c r="E307" s="112">
        <v>5</v>
      </c>
      <c r="F307" s="111" t="s">
        <v>251</v>
      </c>
      <c r="G307" s="111">
        <v>12220</v>
      </c>
      <c r="H307" s="98">
        <f>G307*E307</f>
        <v>61100</v>
      </c>
      <c r="I307" s="98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8"/>
      <c r="W307" s="128"/>
    </row>
    <row r="308" s="76" customFormat="1" ht="13" spans="1:23">
      <c r="A308" s="91">
        <v>301</v>
      </c>
      <c r="B308" s="109"/>
      <c r="C308" s="129" t="s">
        <v>262</v>
      </c>
      <c r="D308" s="111"/>
      <c r="E308" s="112">
        <v>13</v>
      </c>
      <c r="F308" s="111" t="s">
        <v>251</v>
      </c>
      <c r="G308" s="111">
        <v>6000</v>
      </c>
      <c r="H308" s="98">
        <f t="shared" ref="H308:H310" si="12">G308*E308</f>
        <v>78000</v>
      </c>
      <c r="I308" s="98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8"/>
      <c r="W308" s="128"/>
    </row>
    <row r="309" s="76" customFormat="1" ht="13" spans="1:23">
      <c r="A309" s="91">
        <v>302</v>
      </c>
      <c r="B309" s="109"/>
      <c r="C309" s="129" t="s">
        <v>263</v>
      </c>
      <c r="D309" s="111"/>
      <c r="E309" s="112">
        <v>13</v>
      </c>
      <c r="F309" s="111" t="s">
        <v>251</v>
      </c>
      <c r="G309" s="111">
        <v>49800</v>
      </c>
      <c r="H309" s="98">
        <f t="shared" si="12"/>
        <v>647400</v>
      </c>
      <c r="I309" s="98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8"/>
      <c r="W309" s="128"/>
    </row>
    <row r="310" s="76" customFormat="1" ht="13" spans="1:23">
      <c r="A310" s="91">
        <v>303</v>
      </c>
      <c r="B310" s="109"/>
      <c r="C310" s="129" t="s">
        <v>264</v>
      </c>
      <c r="D310" s="111"/>
      <c r="E310" s="112">
        <v>13</v>
      </c>
      <c r="F310" s="111" t="s">
        <v>251</v>
      </c>
      <c r="G310" s="111">
        <v>9500</v>
      </c>
      <c r="H310" s="98">
        <f t="shared" si="12"/>
        <v>123500</v>
      </c>
      <c r="I310" s="98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8"/>
      <c r="W310" s="128"/>
    </row>
    <row r="311" s="76" customFormat="1" ht="26" spans="1:23">
      <c r="A311" s="91">
        <v>304</v>
      </c>
      <c r="B311" s="269" t="s">
        <v>33</v>
      </c>
      <c r="C311" s="236" t="s">
        <v>265</v>
      </c>
      <c r="D311" s="237" t="s">
        <v>32</v>
      </c>
      <c r="E311" s="238"/>
      <c r="F311" s="237"/>
      <c r="G311" s="237"/>
      <c r="H311" s="239">
        <f>SUM(H312:H317)</f>
        <v>910000</v>
      </c>
      <c r="I311" s="242" t="s">
        <v>26</v>
      </c>
      <c r="J311" s="243"/>
      <c r="K311" s="243"/>
      <c r="L311" s="243"/>
      <c r="M311" s="244">
        <v>1</v>
      </c>
      <c r="N311" s="243"/>
      <c r="O311" s="243"/>
      <c r="P311" s="243"/>
      <c r="Q311" s="243"/>
      <c r="R311" s="243"/>
      <c r="S311" s="243"/>
      <c r="T311" s="243"/>
      <c r="U311" s="243"/>
      <c r="V311" s="128"/>
      <c r="W311" s="128"/>
    </row>
    <row r="312" s="76" customFormat="1" ht="13" spans="1:23">
      <c r="A312" s="91">
        <v>305</v>
      </c>
      <c r="B312" s="109"/>
      <c r="C312" s="129" t="s">
        <v>255</v>
      </c>
      <c r="D312" s="111"/>
      <c r="E312" s="112">
        <v>10</v>
      </c>
      <c r="F312" s="111" t="s">
        <v>102</v>
      </c>
      <c r="G312" s="111">
        <v>49750</v>
      </c>
      <c r="H312" s="98">
        <f>G312*E312</f>
        <v>497500</v>
      </c>
      <c r="I312" s="98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8"/>
      <c r="W312" s="128"/>
    </row>
    <row r="313" s="76" customFormat="1" ht="13" spans="1:23">
      <c r="A313" s="91">
        <v>306</v>
      </c>
      <c r="B313" s="109"/>
      <c r="C313" s="129" t="s">
        <v>266</v>
      </c>
      <c r="D313" s="111"/>
      <c r="E313" s="112">
        <v>3</v>
      </c>
      <c r="F313" s="111" t="s">
        <v>98</v>
      </c>
      <c r="G313" s="111">
        <v>43050</v>
      </c>
      <c r="H313" s="98">
        <f t="shared" ref="H313:H317" si="13">G313*E313</f>
        <v>129150</v>
      </c>
      <c r="I313" s="98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8"/>
      <c r="W313" s="128"/>
    </row>
    <row r="314" s="76" customFormat="1" ht="13" spans="1:23">
      <c r="A314" s="91">
        <v>307</v>
      </c>
      <c r="B314" s="109"/>
      <c r="C314" s="129" t="s">
        <v>267</v>
      </c>
      <c r="D314" s="111"/>
      <c r="E314" s="112">
        <v>2</v>
      </c>
      <c r="F314" s="111" t="s">
        <v>98</v>
      </c>
      <c r="G314" s="111">
        <v>7000</v>
      </c>
      <c r="H314" s="98">
        <f t="shared" si="13"/>
        <v>14000</v>
      </c>
      <c r="I314" s="98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8"/>
      <c r="W314" s="128"/>
    </row>
    <row r="315" s="76" customFormat="1" ht="13" spans="1:23">
      <c r="A315" s="91">
        <v>308</v>
      </c>
      <c r="B315" s="109"/>
      <c r="C315" s="129" t="s">
        <v>268</v>
      </c>
      <c r="D315" s="111"/>
      <c r="E315" s="112">
        <v>4</v>
      </c>
      <c r="F315" s="111" t="s">
        <v>98</v>
      </c>
      <c r="G315" s="111">
        <v>49500</v>
      </c>
      <c r="H315" s="98">
        <f t="shared" si="13"/>
        <v>198000</v>
      </c>
      <c r="I315" s="98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8"/>
      <c r="W315" s="128"/>
    </row>
    <row r="316" s="76" customFormat="1" ht="13" spans="1:23">
      <c r="A316" s="91">
        <v>309</v>
      </c>
      <c r="B316" s="109"/>
      <c r="C316" s="129" t="s">
        <v>269</v>
      </c>
      <c r="D316" s="111"/>
      <c r="E316" s="112">
        <v>4</v>
      </c>
      <c r="F316" s="111" t="s">
        <v>98</v>
      </c>
      <c r="G316" s="111">
        <v>12500</v>
      </c>
      <c r="H316" s="98">
        <f t="shared" si="13"/>
        <v>50000</v>
      </c>
      <c r="I316" s="98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8"/>
      <c r="W316" s="128"/>
    </row>
    <row r="317" s="76" customFormat="1" ht="13" spans="1:23">
      <c r="A317" s="91">
        <v>310</v>
      </c>
      <c r="B317" s="109"/>
      <c r="C317" s="129" t="s">
        <v>270</v>
      </c>
      <c r="D317" s="111"/>
      <c r="E317" s="112">
        <v>1</v>
      </c>
      <c r="F317" s="111" t="s">
        <v>105</v>
      </c>
      <c r="G317" s="111">
        <v>21350</v>
      </c>
      <c r="H317" s="98">
        <f t="shared" si="13"/>
        <v>21350</v>
      </c>
      <c r="I317" s="98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8"/>
      <c r="W317" s="128"/>
    </row>
    <row r="318" s="76" customFormat="1" ht="26" spans="1:23">
      <c r="A318" s="91">
        <v>311</v>
      </c>
      <c r="B318" s="269" t="s">
        <v>33</v>
      </c>
      <c r="C318" s="236" t="s">
        <v>271</v>
      </c>
      <c r="D318" s="237" t="s">
        <v>25</v>
      </c>
      <c r="E318" s="238"/>
      <c r="F318" s="237"/>
      <c r="G318" s="237"/>
      <c r="H318" s="239">
        <f>SUM(H319:H320)</f>
        <v>70000</v>
      </c>
      <c r="I318" s="242" t="s">
        <v>26</v>
      </c>
      <c r="J318" s="243"/>
      <c r="K318" s="243"/>
      <c r="L318" s="243"/>
      <c r="M318" s="244">
        <v>1</v>
      </c>
      <c r="N318" s="243"/>
      <c r="O318" s="243"/>
      <c r="P318" s="243"/>
      <c r="Q318" s="243"/>
      <c r="R318" s="243"/>
      <c r="S318" s="243"/>
      <c r="T318" s="243"/>
      <c r="U318" s="243"/>
      <c r="V318" s="128"/>
      <c r="W318" s="128"/>
    </row>
    <row r="319" s="76" customFormat="1" ht="13" spans="1:23">
      <c r="A319" s="91">
        <v>312</v>
      </c>
      <c r="B319" s="109"/>
      <c r="C319" s="129" t="s">
        <v>272</v>
      </c>
      <c r="D319" s="111"/>
      <c r="E319" s="112">
        <v>10</v>
      </c>
      <c r="F319" s="111" t="s">
        <v>98</v>
      </c>
      <c r="G319" s="111">
        <v>6800</v>
      </c>
      <c r="H319" s="98">
        <f>G319*E319</f>
        <v>68000</v>
      </c>
      <c r="I319" s="246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8"/>
      <c r="W319" s="128"/>
    </row>
    <row r="320" s="76" customFormat="1" ht="13" spans="1:23">
      <c r="A320" s="91">
        <v>313</v>
      </c>
      <c r="B320" s="109"/>
      <c r="C320" s="129" t="s">
        <v>273</v>
      </c>
      <c r="D320" s="111"/>
      <c r="E320" s="112">
        <v>2</v>
      </c>
      <c r="F320" s="111" t="s">
        <v>98</v>
      </c>
      <c r="G320" s="111">
        <v>1000</v>
      </c>
      <c r="H320" s="98">
        <f>G320*E320</f>
        <v>2000</v>
      </c>
      <c r="I320" s="246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8"/>
      <c r="W320" s="128"/>
    </row>
    <row r="321" s="76" customFormat="1" ht="26" spans="1:23">
      <c r="A321" s="91">
        <v>314</v>
      </c>
      <c r="B321" s="269" t="s">
        <v>33</v>
      </c>
      <c r="C321" s="236" t="s">
        <v>274</v>
      </c>
      <c r="D321" s="237" t="s">
        <v>25</v>
      </c>
      <c r="E321" s="238">
        <v>4</v>
      </c>
      <c r="F321" s="237"/>
      <c r="G321" s="237">
        <f>SUM(H322:H333)</f>
        <v>360000</v>
      </c>
      <c r="H321" s="239">
        <f>G321*E321</f>
        <v>1440000</v>
      </c>
      <c r="I321" s="242" t="s">
        <v>26</v>
      </c>
      <c r="J321" s="244"/>
      <c r="K321" s="244">
        <v>1</v>
      </c>
      <c r="L321" s="244"/>
      <c r="M321" s="244"/>
      <c r="N321" s="244">
        <v>1</v>
      </c>
      <c r="O321" s="244"/>
      <c r="P321" s="244"/>
      <c r="Q321" s="244">
        <v>1</v>
      </c>
      <c r="R321" s="244"/>
      <c r="S321" s="244">
        <v>1</v>
      </c>
      <c r="T321" s="244"/>
      <c r="U321" s="243"/>
      <c r="V321" s="128"/>
      <c r="W321" s="128"/>
    </row>
    <row r="322" s="76" customFormat="1" ht="13" spans="1:23">
      <c r="A322" s="91">
        <v>315</v>
      </c>
      <c r="B322" s="109"/>
      <c r="C322" s="129" t="s">
        <v>275</v>
      </c>
      <c r="D322" s="111"/>
      <c r="E322" s="112">
        <v>1</v>
      </c>
      <c r="F322" s="111" t="s">
        <v>105</v>
      </c>
      <c r="G322" s="111">
        <v>33041</v>
      </c>
      <c r="H322" s="98">
        <f>G322*E322</f>
        <v>33041</v>
      </c>
      <c r="I322" s="113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25"/>
      <c r="V322" s="128"/>
      <c r="W322" s="128"/>
    </row>
    <row r="323" s="76" customFormat="1" ht="13" spans="1:23">
      <c r="A323" s="91">
        <v>316</v>
      </c>
      <c r="B323" s="109"/>
      <c r="C323" s="129" t="s">
        <v>276</v>
      </c>
      <c r="D323" s="111"/>
      <c r="E323" s="112">
        <v>2</v>
      </c>
      <c r="F323" s="111" t="s">
        <v>105</v>
      </c>
      <c r="G323" s="111">
        <v>30500</v>
      </c>
      <c r="H323" s="98">
        <f t="shared" ref="H323:H335" si="14">G323*E323</f>
        <v>61000</v>
      </c>
      <c r="I323" s="113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8"/>
      <c r="W323" s="128"/>
    </row>
    <row r="324" s="76" customFormat="1" ht="13" spans="1:23">
      <c r="A324" s="91">
        <v>317</v>
      </c>
      <c r="B324" s="109"/>
      <c r="C324" s="129" t="s">
        <v>277</v>
      </c>
      <c r="D324" s="111"/>
      <c r="E324" s="112">
        <v>1</v>
      </c>
      <c r="F324" s="111" t="s">
        <v>98</v>
      </c>
      <c r="G324" s="111">
        <v>1400</v>
      </c>
      <c r="H324" s="98">
        <f t="shared" si="14"/>
        <v>1400</v>
      </c>
      <c r="I324" s="113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8"/>
      <c r="W324" s="128"/>
    </row>
    <row r="325" s="76" customFormat="1" ht="13" spans="1:23">
      <c r="A325" s="91">
        <v>318</v>
      </c>
      <c r="B325" s="109"/>
      <c r="C325" s="129" t="s">
        <v>278</v>
      </c>
      <c r="D325" s="111"/>
      <c r="E325" s="112">
        <v>2</v>
      </c>
      <c r="F325" s="111" t="s">
        <v>98</v>
      </c>
      <c r="G325" s="111">
        <v>8256</v>
      </c>
      <c r="H325" s="98">
        <f t="shared" si="14"/>
        <v>16512</v>
      </c>
      <c r="I325" s="113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8"/>
      <c r="W325" s="128"/>
    </row>
    <row r="326" s="76" customFormat="1" ht="13" spans="1:23">
      <c r="A326" s="91">
        <v>319</v>
      </c>
      <c r="B326" s="109"/>
      <c r="C326" s="129" t="s">
        <v>279</v>
      </c>
      <c r="D326" s="111"/>
      <c r="E326" s="112">
        <v>4</v>
      </c>
      <c r="F326" s="111" t="s">
        <v>98</v>
      </c>
      <c r="G326" s="111">
        <v>207</v>
      </c>
      <c r="H326" s="98">
        <f t="shared" si="14"/>
        <v>828</v>
      </c>
      <c r="I326" s="113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8"/>
      <c r="W326" s="128"/>
    </row>
    <row r="327" s="76" customFormat="1" ht="13" spans="1:23">
      <c r="A327" s="91">
        <v>320</v>
      </c>
      <c r="B327" s="109"/>
      <c r="C327" s="129" t="s">
        <v>280</v>
      </c>
      <c r="D327" s="111"/>
      <c r="E327" s="112">
        <v>4</v>
      </c>
      <c r="F327" s="111" t="s">
        <v>98</v>
      </c>
      <c r="G327" s="111">
        <v>207</v>
      </c>
      <c r="H327" s="98">
        <f t="shared" si="14"/>
        <v>828</v>
      </c>
      <c r="I327" s="113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8"/>
      <c r="W327" s="128"/>
    </row>
    <row r="328" s="76" customFormat="1" ht="13" spans="1:23">
      <c r="A328" s="91">
        <v>321</v>
      </c>
      <c r="B328" s="109"/>
      <c r="C328" s="129" t="s">
        <v>281</v>
      </c>
      <c r="D328" s="111"/>
      <c r="E328" s="112">
        <v>2</v>
      </c>
      <c r="F328" s="111" t="s">
        <v>98</v>
      </c>
      <c r="G328" s="111">
        <v>5668</v>
      </c>
      <c r="H328" s="98">
        <f t="shared" si="14"/>
        <v>11336</v>
      </c>
      <c r="I328" s="113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8"/>
      <c r="W328" s="128"/>
    </row>
    <row r="329" s="76" customFormat="1" ht="13" spans="1:23">
      <c r="A329" s="91">
        <v>322</v>
      </c>
      <c r="B329" s="109"/>
      <c r="C329" s="129" t="s">
        <v>282</v>
      </c>
      <c r="D329" s="111"/>
      <c r="E329" s="112">
        <v>12</v>
      </c>
      <c r="F329" s="111" t="s">
        <v>98</v>
      </c>
      <c r="G329" s="111">
        <v>8505</v>
      </c>
      <c r="H329" s="98">
        <f t="shared" si="14"/>
        <v>102060</v>
      </c>
      <c r="I329" s="113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8"/>
      <c r="W329" s="128"/>
    </row>
    <row r="330" s="76" customFormat="1" ht="13" spans="1:23">
      <c r="A330" s="91">
        <v>323</v>
      </c>
      <c r="B330" s="109"/>
      <c r="C330" s="129" t="s">
        <v>283</v>
      </c>
      <c r="D330" s="111"/>
      <c r="E330" s="112">
        <v>2</v>
      </c>
      <c r="F330" s="111" t="s">
        <v>98</v>
      </c>
      <c r="G330" s="111">
        <v>24600</v>
      </c>
      <c r="H330" s="98">
        <f t="shared" si="14"/>
        <v>49200</v>
      </c>
      <c r="I330" s="113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8"/>
      <c r="W330" s="128"/>
    </row>
    <row r="331" s="76" customFormat="1" ht="13" spans="1:23">
      <c r="A331" s="91">
        <v>324</v>
      </c>
      <c r="B331" s="109"/>
      <c r="C331" s="129" t="s">
        <v>284</v>
      </c>
      <c r="D331" s="111"/>
      <c r="E331" s="112">
        <v>1</v>
      </c>
      <c r="F331" s="111" t="s">
        <v>102</v>
      </c>
      <c r="G331" s="111">
        <v>49800</v>
      </c>
      <c r="H331" s="98">
        <f t="shared" si="14"/>
        <v>49800</v>
      </c>
      <c r="I331" s="113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8"/>
      <c r="W331" s="128"/>
    </row>
    <row r="332" s="76" customFormat="1" ht="13" spans="1:23">
      <c r="A332" s="91">
        <v>325</v>
      </c>
      <c r="B332" s="109"/>
      <c r="C332" s="129" t="s">
        <v>179</v>
      </c>
      <c r="D332" s="111"/>
      <c r="E332" s="112">
        <v>2</v>
      </c>
      <c r="F332" s="111" t="s">
        <v>105</v>
      </c>
      <c r="G332" s="111">
        <v>10000</v>
      </c>
      <c r="H332" s="98">
        <f t="shared" si="14"/>
        <v>20000</v>
      </c>
      <c r="I332" s="113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8"/>
      <c r="W332" s="128"/>
    </row>
    <row r="333" s="76" customFormat="1" ht="13" spans="1:23">
      <c r="A333" s="91">
        <v>326</v>
      </c>
      <c r="B333" s="109"/>
      <c r="C333" s="129" t="s">
        <v>262</v>
      </c>
      <c r="D333" s="111"/>
      <c r="E333" s="112">
        <v>1</v>
      </c>
      <c r="F333" s="111" t="s">
        <v>105</v>
      </c>
      <c r="G333" s="111">
        <v>13995</v>
      </c>
      <c r="H333" s="98">
        <f t="shared" si="14"/>
        <v>13995</v>
      </c>
      <c r="I333" s="113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8"/>
      <c r="W333" s="128"/>
    </row>
    <row r="334" s="76" customFormat="1" ht="13" spans="1:23">
      <c r="A334" s="91">
        <v>327</v>
      </c>
      <c r="B334" s="269" t="s">
        <v>33</v>
      </c>
      <c r="C334" s="245" t="s">
        <v>285</v>
      </c>
      <c r="D334" s="237" t="s">
        <v>25</v>
      </c>
      <c r="E334" s="238">
        <v>4</v>
      </c>
      <c r="F334" s="237"/>
      <c r="G334" s="237">
        <f>SUM(H335:H345)</f>
        <v>835000</v>
      </c>
      <c r="H334" s="239">
        <f t="shared" si="14"/>
        <v>3340000</v>
      </c>
      <c r="I334" s="242" t="s">
        <v>26</v>
      </c>
      <c r="J334" s="243"/>
      <c r="K334" s="244">
        <v>1</v>
      </c>
      <c r="L334" s="244"/>
      <c r="M334" s="244"/>
      <c r="N334" s="244">
        <v>1</v>
      </c>
      <c r="O334" s="244"/>
      <c r="P334" s="244"/>
      <c r="Q334" s="244">
        <v>1</v>
      </c>
      <c r="R334" s="244"/>
      <c r="S334" s="244">
        <v>1</v>
      </c>
      <c r="T334" s="243"/>
      <c r="U334" s="243"/>
      <c r="V334" s="128"/>
      <c r="W334" s="128"/>
    </row>
    <row r="335" s="76" customFormat="1" ht="13" spans="1:23">
      <c r="A335" s="91">
        <v>328</v>
      </c>
      <c r="B335" s="109"/>
      <c r="C335" s="129" t="s">
        <v>286</v>
      </c>
      <c r="D335" s="111"/>
      <c r="E335" s="112">
        <v>3</v>
      </c>
      <c r="F335" s="111" t="s">
        <v>98</v>
      </c>
      <c r="G335" s="111">
        <v>35800</v>
      </c>
      <c r="H335" s="98">
        <f t="shared" si="14"/>
        <v>107400</v>
      </c>
      <c r="I335" s="98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8"/>
      <c r="W335" s="128"/>
    </row>
    <row r="336" s="76" customFormat="1" ht="13" spans="1:23">
      <c r="A336" s="91">
        <v>329</v>
      </c>
      <c r="B336" s="109"/>
      <c r="C336" s="129" t="s">
        <v>287</v>
      </c>
      <c r="D336" s="111"/>
      <c r="E336" s="112">
        <v>3</v>
      </c>
      <c r="F336" s="111" t="s">
        <v>98</v>
      </c>
      <c r="G336" s="111">
        <v>49550</v>
      </c>
      <c r="H336" s="98">
        <f t="shared" ref="H336:H347" si="15">G336*E336</f>
        <v>148650</v>
      </c>
      <c r="I336" s="98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8"/>
      <c r="W336" s="128"/>
    </row>
    <row r="337" s="76" customFormat="1" ht="13" spans="1:23">
      <c r="A337" s="91">
        <v>330</v>
      </c>
      <c r="B337" s="109"/>
      <c r="C337" s="129" t="s">
        <v>288</v>
      </c>
      <c r="D337" s="111"/>
      <c r="E337" s="112">
        <v>3</v>
      </c>
      <c r="F337" s="111" t="s">
        <v>98</v>
      </c>
      <c r="G337" s="111">
        <v>3815</v>
      </c>
      <c r="H337" s="98">
        <f t="shared" si="15"/>
        <v>11445</v>
      </c>
      <c r="I337" s="98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8"/>
      <c r="W337" s="128"/>
    </row>
    <row r="338" s="76" customFormat="1" ht="13" spans="1:23">
      <c r="A338" s="91">
        <v>331</v>
      </c>
      <c r="B338" s="109"/>
      <c r="C338" s="129" t="s">
        <v>289</v>
      </c>
      <c r="D338" s="111"/>
      <c r="E338" s="112">
        <v>1</v>
      </c>
      <c r="F338" s="111" t="s">
        <v>105</v>
      </c>
      <c r="G338" s="111">
        <v>25800</v>
      </c>
      <c r="H338" s="98">
        <f t="shared" si="15"/>
        <v>25800</v>
      </c>
      <c r="I338" s="113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8"/>
      <c r="W338" s="128"/>
    </row>
    <row r="339" s="76" customFormat="1" ht="13" spans="1:23">
      <c r="A339" s="91">
        <v>332</v>
      </c>
      <c r="B339" s="109"/>
      <c r="C339" s="129" t="s">
        <v>290</v>
      </c>
      <c r="D339" s="111"/>
      <c r="E339" s="112">
        <v>3</v>
      </c>
      <c r="F339" s="111" t="s">
        <v>98</v>
      </c>
      <c r="G339" s="111">
        <v>32050</v>
      </c>
      <c r="H339" s="98">
        <f t="shared" si="15"/>
        <v>96150</v>
      </c>
      <c r="I339" s="113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8"/>
      <c r="W339" s="128"/>
    </row>
    <row r="340" s="76" customFormat="1" ht="13" spans="1:23">
      <c r="A340" s="91">
        <v>333</v>
      </c>
      <c r="B340" s="109"/>
      <c r="C340" s="129" t="s">
        <v>291</v>
      </c>
      <c r="D340" s="111"/>
      <c r="E340" s="112">
        <v>3</v>
      </c>
      <c r="F340" s="111" t="s">
        <v>102</v>
      </c>
      <c r="G340" s="111">
        <v>25600</v>
      </c>
      <c r="H340" s="98">
        <f t="shared" si="15"/>
        <v>76800</v>
      </c>
      <c r="I340" s="113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8"/>
      <c r="W340" s="128"/>
    </row>
    <row r="341" s="76" customFormat="1" ht="13" spans="1:23">
      <c r="A341" s="91">
        <v>334</v>
      </c>
      <c r="B341" s="109"/>
      <c r="C341" s="129" t="s">
        <v>292</v>
      </c>
      <c r="D341" s="111"/>
      <c r="E341" s="112">
        <v>3</v>
      </c>
      <c r="F341" s="111" t="s">
        <v>98</v>
      </c>
      <c r="G341" s="111">
        <v>24600</v>
      </c>
      <c r="H341" s="98">
        <f t="shared" si="15"/>
        <v>73800</v>
      </c>
      <c r="I341" s="113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8"/>
      <c r="W341" s="128"/>
    </row>
    <row r="342" s="76" customFormat="1" ht="13" spans="1:23">
      <c r="A342" s="91">
        <v>335</v>
      </c>
      <c r="B342" s="109"/>
      <c r="C342" s="129" t="s">
        <v>293</v>
      </c>
      <c r="D342" s="111"/>
      <c r="E342" s="112">
        <v>1</v>
      </c>
      <c r="F342" s="111" t="s">
        <v>105</v>
      </c>
      <c r="G342" s="111">
        <v>11000</v>
      </c>
      <c r="H342" s="98">
        <f t="shared" si="15"/>
        <v>11000</v>
      </c>
      <c r="I342" s="113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8"/>
      <c r="W342" s="128"/>
    </row>
    <row r="343" s="76" customFormat="1" ht="13" spans="1:23">
      <c r="A343" s="91">
        <v>336</v>
      </c>
      <c r="B343" s="109"/>
      <c r="C343" s="129" t="s">
        <v>294</v>
      </c>
      <c r="D343" s="111"/>
      <c r="E343" s="112">
        <v>4</v>
      </c>
      <c r="F343" s="111" t="s">
        <v>98</v>
      </c>
      <c r="G343" s="111">
        <v>46716.25</v>
      </c>
      <c r="H343" s="98">
        <f t="shared" si="15"/>
        <v>186865</v>
      </c>
      <c r="I343" s="113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8"/>
      <c r="W343" s="128"/>
    </row>
    <row r="344" s="76" customFormat="1" ht="13" spans="1:23">
      <c r="A344" s="91">
        <v>337</v>
      </c>
      <c r="B344" s="109"/>
      <c r="C344" s="129" t="s">
        <v>295</v>
      </c>
      <c r="D344" s="111"/>
      <c r="E344" s="112">
        <v>6</v>
      </c>
      <c r="F344" s="111" t="s">
        <v>98</v>
      </c>
      <c r="G344" s="111">
        <v>13995</v>
      </c>
      <c r="H344" s="98">
        <f t="shared" si="15"/>
        <v>83970</v>
      </c>
      <c r="I344" s="113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8"/>
      <c r="W344" s="128"/>
    </row>
    <row r="345" s="76" customFormat="1" ht="13" spans="1:23">
      <c r="A345" s="91">
        <v>338</v>
      </c>
      <c r="B345" s="109"/>
      <c r="C345" s="129" t="s">
        <v>296</v>
      </c>
      <c r="D345" s="111"/>
      <c r="E345" s="112">
        <v>8</v>
      </c>
      <c r="F345" s="111" t="s">
        <v>98</v>
      </c>
      <c r="G345" s="111">
        <v>1640</v>
      </c>
      <c r="H345" s="98">
        <f t="shared" si="15"/>
        <v>13120</v>
      </c>
      <c r="I345" s="113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8"/>
      <c r="W345" s="128"/>
    </row>
    <row r="346" s="76" customFormat="1" ht="13" spans="1:23">
      <c r="A346" s="91">
        <v>339</v>
      </c>
      <c r="B346" s="269" t="s">
        <v>33</v>
      </c>
      <c r="C346" s="236" t="s">
        <v>297</v>
      </c>
      <c r="D346" s="237" t="s">
        <v>25</v>
      </c>
      <c r="E346" s="238">
        <v>2</v>
      </c>
      <c r="F346" s="237"/>
      <c r="G346" s="237">
        <f>SUM(H347:H349)</f>
        <v>500000</v>
      </c>
      <c r="H346" s="239">
        <f t="shared" si="15"/>
        <v>1000000</v>
      </c>
      <c r="I346" s="242" t="s">
        <v>26</v>
      </c>
      <c r="J346" s="243"/>
      <c r="K346" s="243"/>
      <c r="L346" s="244"/>
      <c r="M346" s="244">
        <v>1</v>
      </c>
      <c r="N346" s="244"/>
      <c r="O346" s="244"/>
      <c r="P346" s="244">
        <v>1</v>
      </c>
      <c r="Q346" s="244"/>
      <c r="R346" s="243"/>
      <c r="S346" s="243"/>
      <c r="T346" s="243"/>
      <c r="U346" s="243"/>
      <c r="V346" s="128"/>
      <c r="W346" s="128"/>
    </row>
    <row r="347" s="76" customFormat="1" ht="13" spans="1:23">
      <c r="A347" s="91">
        <v>340</v>
      </c>
      <c r="B347" s="109"/>
      <c r="C347" s="129" t="s">
        <v>298</v>
      </c>
      <c r="D347" s="111"/>
      <c r="E347" s="112">
        <v>6</v>
      </c>
      <c r="F347" s="111" t="s">
        <v>133</v>
      </c>
      <c r="G347" s="111">
        <v>45350</v>
      </c>
      <c r="H347" s="98">
        <f t="shared" si="15"/>
        <v>272100</v>
      </c>
      <c r="I347" s="246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8"/>
      <c r="W347" s="128"/>
    </row>
    <row r="348" s="76" customFormat="1" ht="13" spans="1:23">
      <c r="A348" s="91">
        <v>341</v>
      </c>
      <c r="B348" s="109"/>
      <c r="C348" s="129" t="s">
        <v>299</v>
      </c>
      <c r="D348" s="111"/>
      <c r="E348" s="112">
        <v>6</v>
      </c>
      <c r="F348" s="111" t="s">
        <v>300</v>
      </c>
      <c r="G348" s="111">
        <v>34150</v>
      </c>
      <c r="H348" s="98">
        <f t="shared" ref="H348:H349" si="16">G348*E348</f>
        <v>204900</v>
      </c>
      <c r="I348" s="246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8"/>
      <c r="W348" s="128"/>
    </row>
    <row r="349" s="76" customFormat="1" ht="13" spans="1:23">
      <c r="A349" s="91">
        <v>342</v>
      </c>
      <c r="B349" s="109"/>
      <c r="C349" s="129" t="s">
        <v>301</v>
      </c>
      <c r="D349" s="111"/>
      <c r="E349" s="112">
        <v>10</v>
      </c>
      <c r="F349" s="111" t="s">
        <v>98</v>
      </c>
      <c r="G349" s="111">
        <v>2300</v>
      </c>
      <c r="H349" s="98">
        <f t="shared" si="16"/>
        <v>23000</v>
      </c>
      <c r="I349" s="246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8"/>
      <c r="W349" s="128"/>
    </row>
    <row r="350" s="76" customFormat="1" ht="13" spans="1:23">
      <c r="A350" s="91">
        <v>343</v>
      </c>
      <c r="B350" s="269" t="s">
        <v>33</v>
      </c>
      <c r="C350" s="245" t="s">
        <v>302</v>
      </c>
      <c r="D350" s="237" t="s">
        <v>46</v>
      </c>
      <c r="E350" s="238"/>
      <c r="F350" s="237"/>
      <c r="G350" s="237"/>
      <c r="H350" s="239">
        <f>SUM(H351:H361)</f>
        <v>964000</v>
      </c>
      <c r="I350" s="242" t="s">
        <v>26</v>
      </c>
      <c r="J350" s="243"/>
      <c r="K350" s="243"/>
      <c r="L350" s="244">
        <v>1</v>
      </c>
      <c r="M350" s="243"/>
      <c r="N350" s="243"/>
      <c r="O350" s="243"/>
      <c r="P350" s="243"/>
      <c r="Q350" s="243"/>
      <c r="R350" s="243"/>
      <c r="S350" s="243"/>
      <c r="T350" s="243"/>
      <c r="U350" s="243"/>
      <c r="V350" s="128"/>
      <c r="W350" s="128"/>
    </row>
    <row r="351" s="76" customFormat="1" ht="13" spans="1:23">
      <c r="A351" s="91">
        <v>344</v>
      </c>
      <c r="B351" s="109"/>
      <c r="C351" s="129" t="s">
        <v>294</v>
      </c>
      <c r="D351" s="111"/>
      <c r="E351" s="112">
        <v>5</v>
      </c>
      <c r="F351" s="111" t="s">
        <v>98</v>
      </c>
      <c r="G351" s="111">
        <v>43809.4</v>
      </c>
      <c r="H351" s="98">
        <f>G351*E351</f>
        <v>219047</v>
      </c>
      <c r="I351" s="246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8"/>
      <c r="W351" s="128"/>
    </row>
    <row r="352" s="76" customFormat="1" ht="13" spans="1:23">
      <c r="A352" s="91">
        <v>345</v>
      </c>
      <c r="B352" s="109"/>
      <c r="C352" s="129" t="s">
        <v>286</v>
      </c>
      <c r="D352" s="111"/>
      <c r="E352" s="112">
        <v>2</v>
      </c>
      <c r="F352" s="111" t="s">
        <v>98</v>
      </c>
      <c r="G352" s="111">
        <v>40500</v>
      </c>
      <c r="H352" s="98">
        <f t="shared" ref="H352:H363" si="17">G352*E352</f>
        <v>81000</v>
      </c>
      <c r="I352" s="246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8"/>
      <c r="W352" s="128"/>
    </row>
    <row r="353" s="76" customFormat="1" ht="13" spans="1:23">
      <c r="A353" s="91">
        <v>346</v>
      </c>
      <c r="B353" s="109"/>
      <c r="C353" s="129" t="s">
        <v>303</v>
      </c>
      <c r="D353" s="111"/>
      <c r="E353" s="112">
        <v>4</v>
      </c>
      <c r="F353" s="111" t="s">
        <v>98</v>
      </c>
      <c r="G353" s="111">
        <v>49550</v>
      </c>
      <c r="H353" s="98">
        <f t="shared" si="17"/>
        <v>198200</v>
      </c>
      <c r="I353" s="246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8"/>
      <c r="W353" s="128"/>
    </row>
    <row r="354" s="76" customFormat="1" ht="13" spans="1:23">
      <c r="A354" s="91">
        <v>347</v>
      </c>
      <c r="B354" s="109"/>
      <c r="C354" s="129" t="s">
        <v>288</v>
      </c>
      <c r="D354" s="111"/>
      <c r="E354" s="112">
        <v>4</v>
      </c>
      <c r="F354" s="111" t="s">
        <v>98</v>
      </c>
      <c r="G354" s="111">
        <v>3815</v>
      </c>
      <c r="H354" s="98">
        <f t="shared" si="17"/>
        <v>15260</v>
      </c>
      <c r="I354" s="246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8"/>
      <c r="W354" s="128"/>
    </row>
    <row r="355" s="76" customFormat="1" ht="13" spans="1:23">
      <c r="A355" s="91">
        <v>348</v>
      </c>
      <c r="B355" s="109"/>
      <c r="C355" s="129" t="s">
        <v>289</v>
      </c>
      <c r="D355" s="111"/>
      <c r="E355" s="112">
        <v>1</v>
      </c>
      <c r="F355" s="111" t="s">
        <v>105</v>
      </c>
      <c r="G355" s="111">
        <v>25800</v>
      </c>
      <c r="H355" s="98">
        <f t="shared" si="17"/>
        <v>25800</v>
      </c>
      <c r="I355" s="246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8"/>
      <c r="W355" s="128"/>
    </row>
    <row r="356" s="76" customFormat="1" ht="13" spans="1:23">
      <c r="A356" s="91">
        <v>349</v>
      </c>
      <c r="B356" s="109"/>
      <c r="C356" s="129" t="s">
        <v>290</v>
      </c>
      <c r="D356" s="111"/>
      <c r="E356" s="112">
        <v>5</v>
      </c>
      <c r="F356" s="111" t="s">
        <v>98</v>
      </c>
      <c r="G356" s="111">
        <v>32050</v>
      </c>
      <c r="H356" s="98">
        <f t="shared" si="17"/>
        <v>160250</v>
      </c>
      <c r="I356" s="246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8"/>
      <c r="W356" s="128"/>
    </row>
    <row r="357" s="76" customFormat="1" ht="13" spans="1:23">
      <c r="A357" s="91">
        <v>350</v>
      </c>
      <c r="B357" s="109"/>
      <c r="C357" s="129" t="s">
        <v>291</v>
      </c>
      <c r="D357" s="111"/>
      <c r="E357" s="112">
        <v>5</v>
      </c>
      <c r="F357" s="111" t="s">
        <v>102</v>
      </c>
      <c r="G357" s="111">
        <v>25600</v>
      </c>
      <c r="H357" s="98">
        <f t="shared" si="17"/>
        <v>128000</v>
      </c>
      <c r="I357" s="246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8"/>
      <c r="W357" s="128"/>
    </row>
    <row r="358" s="76" customFormat="1" ht="13" spans="1:23">
      <c r="A358" s="91">
        <v>351</v>
      </c>
      <c r="B358" s="109"/>
      <c r="C358" s="129" t="s">
        <v>293</v>
      </c>
      <c r="D358" s="111"/>
      <c r="E358" s="112">
        <v>1</v>
      </c>
      <c r="F358" s="111" t="s">
        <v>105</v>
      </c>
      <c r="G358" s="111">
        <v>10928</v>
      </c>
      <c r="H358" s="98">
        <f t="shared" si="17"/>
        <v>10928</v>
      </c>
      <c r="I358" s="246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8"/>
      <c r="W358" s="128"/>
    </row>
    <row r="359" s="76" customFormat="1" ht="13" spans="1:23">
      <c r="A359" s="91">
        <v>352</v>
      </c>
      <c r="B359" s="109"/>
      <c r="C359" s="129" t="s">
        <v>304</v>
      </c>
      <c r="D359" s="111"/>
      <c r="E359" s="112">
        <v>1</v>
      </c>
      <c r="F359" s="111" t="s">
        <v>105</v>
      </c>
      <c r="G359" s="111">
        <v>13995</v>
      </c>
      <c r="H359" s="98">
        <f t="shared" si="17"/>
        <v>13995</v>
      </c>
      <c r="I359" s="246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8"/>
      <c r="W359" s="128"/>
    </row>
    <row r="360" s="76" customFormat="1" ht="13" spans="1:23">
      <c r="A360" s="91">
        <v>353</v>
      </c>
      <c r="B360" s="109"/>
      <c r="C360" s="129" t="s">
        <v>296</v>
      </c>
      <c r="D360" s="111"/>
      <c r="E360" s="112">
        <v>8</v>
      </c>
      <c r="F360" s="111" t="s">
        <v>98</v>
      </c>
      <c r="G360" s="111">
        <v>1640</v>
      </c>
      <c r="H360" s="98">
        <f t="shared" si="17"/>
        <v>13120</v>
      </c>
      <c r="I360" s="246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8"/>
      <c r="W360" s="128"/>
    </row>
    <row r="361" s="76" customFormat="1" ht="13" spans="1:23">
      <c r="A361" s="91">
        <v>354</v>
      </c>
      <c r="B361" s="109"/>
      <c r="C361" s="129" t="s">
        <v>292</v>
      </c>
      <c r="D361" s="111"/>
      <c r="E361" s="112">
        <v>4</v>
      </c>
      <c r="F361" s="111" t="s">
        <v>98</v>
      </c>
      <c r="G361" s="111">
        <v>24600</v>
      </c>
      <c r="H361" s="98">
        <f t="shared" si="17"/>
        <v>98400</v>
      </c>
      <c r="I361" s="246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8"/>
      <c r="W361" s="128"/>
    </row>
    <row r="362" s="76" customFormat="1" ht="26" spans="1:23">
      <c r="A362" s="91">
        <v>355</v>
      </c>
      <c r="B362" s="269" t="s">
        <v>33</v>
      </c>
      <c r="C362" s="236" t="s">
        <v>305</v>
      </c>
      <c r="D362" s="237" t="s">
        <v>25</v>
      </c>
      <c r="E362" s="238">
        <v>4</v>
      </c>
      <c r="F362" s="237"/>
      <c r="G362" s="237">
        <f>SUM(H363:H375)</f>
        <v>360000</v>
      </c>
      <c r="H362" s="239">
        <f t="shared" si="17"/>
        <v>1440000</v>
      </c>
      <c r="I362" s="242" t="s">
        <v>26</v>
      </c>
      <c r="J362" s="244"/>
      <c r="K362" s="244">
        <v>1</v>
      </c>
      <c r="L362" s="244"/>
      <c r="M362" s="244"/>
      <c r="N362" s="244">
        <v>1</v>
      </c>
      <c r="O362" s="244"/>
      <c r="P362" s="244"/>
      <c r="Q362" s="244">
        <v>1</v>
      </c>
      <c r="R362" s="244"/>
      <c r="S362" s="244">
        <v>1</v>
      </c>
      <c r="T362" s="243"/>
      <c r="U362" s="243"/>
      <c r="V362" s="128"/>
      <c r="W362" s="128"/>
    </row>
    <row r="363" s="76" customFormat="1" ht="13" spans="1:23">
      <c r="A363" s="91">
        <v>356</v>
      </c>
      <c r="B363" s="109"/>
      <c r="C363" s="129" t="s">
        <v>306</v>
      </c>
      <c r="D363" s="111"/>
      <c r="E363" s="112">
        <v>1</v>
      </c>
      <c r="F363" s="111" t="s">
        <v>307</v>
      </c>
      <c r="G363" s="111">
        <v>49800</v>
      </c>
      <c r="H363" s="98">
        <f t="shared" si="17"/>
        <v>49800</v>
      </c>
      <c r="I363" s="113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8"/>
      <c r="W363" s="128"/>
    </row>
    <row r="364" s="76" customFormat="1" ht="13" spans="1:23">
      <c r="A364" s="91">
        <v>357</v>
      </c>
      <c r="B364" s="109"/>
      <c r="C364" s="129" t="s">
        <v>189</v>
      </c>
      <c r="D364" s="111"/>
      <c r="E364" s="112">
        <v>1</v>
      </c>
      <c r="F364" s="111" t="s">
        <v>307</v>
      </c>
      <c r="G364" s="111">
        <v>48500</v>
      </c>
      <c r="H364" s="98">
        <f t="shared" ref="H364:H377" si="18">G364*E364</f>
        <v>48500</v>
      </c>
      <c r="I364" s="113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8"/>
      <c r="W364" s="128"/>
    </row>
    <row r="365" s="76" customFormat="1" ht="13" spans="1:23">
      <c r="A365" s="91">
        <v>358</v>
      </c>
      <c r="B365" s="109"/>
      <c r="C365" s="129" t="s">
        <v>179</v>
      </c>
      <c r="D365" s="111"/>
      <c r="E365" s="112">
        <v>1</v>
      </c>
      <c r="F365" s="111" t="s">
        <v>307</v>
      </c>
      <c r="G365" s="111">
        <v>10000</v>
      </c>
      <c r="H365" s="98">
        <f t="shared" si="18"/>
        <v>10000</v>
      </c>
      <c r="I365" s="113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8"/>
      <c r="W365" s="128"/>
    </row>
    <row r="366" s="76" customFormat="1" ht="13" spans="1:23">
      <c r="A366" s="91">
        <v>359</v>
      </c>
      <c r="B366" s="109"/>
      <c r="C366" s="129" t="s">
        <v>308</v>
      </c>
      <c r="D366" s="111"/>
      <c r="E366" s="112">
        <v>1</v>
      </c>
      <c r="F366" s="111" t="s">
        <v>307</v>
      </c>
      <c r="G366" s="111">
        <v>32500</v>
      </c>
      <c r="H366" s="98">
        <f t="shared" si="18"/>
        <v>32500</v>
      </c>
      <c r="I366" s="113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8"/>
      <c r="W366" s="128"/>
    </row>
    <row r="367" s="76" customFormat="1" ht="13" spans="1:23">
      <c r="A367" s="91">
        <v>360</v>
      </c>
      <c r="B367" s="109"/>
      <c r="C367" s="129" t="s">
        <v>262</v>
      </c>
      <c r="D367" s="111"/>
      <c r="E367" s="112">
        <v>1</v>
      </c>
      <c r="F367" s="111" t="s">
        <v>307</v>
      </c>
      <c r="G367" s="111">
        <v>6200</v>
      </c>
      <c r="H367" s="98">
        <f t="shared" si="18"/>
        <v>6200</v>
      </c>
      <c r="I367" s="113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8"/>
      <c r="W367" s="128"/>
    </row>
    <row r="368" s="76" customFormat="1" ht="13" spans="1:23">
      <c r="A368" s="91">
        <v>361</v>
      </c>
      <c r="B368" s="109"/>
      <c r="C368" s="129" t="s">
        <v>309</v>
      </c>
      <c r="D368" s="111"/>
      <c r="E368" s="112">
        <v>1</v>
      </c>
      <c r="F368" s="111" t="s">
        <v>307</v>
      </c>
      <c r="G368" s="111">
        <v>49800</v>
      </c>
      <c r="H368" s="98">
        <f t="shared" si="18"/>
        <v>49800</v>
      </c>
      <c r="I368" s="113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8"/>
      <c r="W368" s="128"/>
    </row>
    <row r="369" s="76" customFormat="1" ht="13" spans="1:23">
      <c r="A369" s="91">
        <v>362</v>
      </c>
      <c r="B369" s="109"/>
      <c r="C369" s="129" t="s">
        <v>189</v>
      </c>
      <c r="D369" s="111"/>
      <c r="E369" s="112">
        <v>1</v>
      </c>
      <c r="F369" s="111" t="s">
        <v>307</v>
      </c>
      <c r="G369" s="111">
        <v>48500</v>
      </c>
      <c r="H369" s="98">
        <f t="shared" si="18"/>
        <v>48500</v>
      </c>
      <c r="I369" s="113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8"/>
      <c r="W369" s="128"/>
    </row>
    <row r="370" s="76" customFormat="1" ht="13" spans="1:23">
      <c r="A370" s="91">
        <v>363</v>
      </c>
      <c r="B370" s="109"/>
      <c r="C370" s="129" t="s">
        <v>179</v>
      </c>
      <c r="D370" s="111"/>
      <c r="E370" s="112">
        <v>1</v>
      </c>
      <c r="F370" s="111" t="s">
        <v>307</v>
      </c>
      <c r="G370" s="111">
        <v>10000</v>
      </c>
      <c r="H370" s="98">
        <f t="shared" si="18"/>
        <v>10000</v>
      </c>
      <c r="I370" s="113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8"/>
      <c r="W370" s="128"/>
    </row>
    <row r="371" s="76" customFormat="1" ht="13" spans="1:23">
      <c r="A371" s="91">
        <v>364</v>
      </c>
      <c r="B371" s="109"/>
      <c r="C371" s="129" t="s">
        <v>308</v>
      </c>
      <c r="D371" s="111"/>
      <c r="E371" s="112">
        <v>1</v>
      </c>
      <c r="F371" s="111" t="s">
        <v>307</v>
      </c>
      <c r="G371" s="111">
        <v>32500</v>
      </c>
      <c r="H371" s="98">
        <f t="shared" si="18"/>
        <v>32500</v>
      </c>
      <c r="I371" s="113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8"/>
      <c r="W371" s="128"/>
    </row>
    <row r="372" s="76" customFormat="1" ht="13" spans="1:23">
      <c r="A372" s="91">
        <v>365</v>
      </c>
      <c r="B372" s="109"/>
      <c r="C372" s="129" t="s">
        <v>262</v>
      </c>
      <c r="D372" s="111"/>
      <c r="E372" s="112">
        <v>1</v>
      </c>
      <c r="F372" s="111" t="s">
        <v>307</v>
      </c>
      <c r="G372" s="111">
        <v>6200</v>
      </c>
      <c r="H372" s="98">
        <f t="shared" si="18"/>
        <v>6200</v>
      </c>
      <c r="I372" s="113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8"/>
      <c r="W372" s="128"/>
    </row>
    <row r="373" s="76" customFormat="1" ht="13" spans="1:23">
      <c r="A373" s="91">
        <v>366</v>
      </c>
      <c r="B373" s="109"/>
      <c r="C373" s="129" t="s">
        <v>284</v>
      </c>
      <c r="D373" s="111"/>
      <c r="E373" s="112">
        <v>1</v>
      </c>
      <c r="F373" s="111" t="s">
        <v>307</v>
      </c>
      <c r="G373" s="111">
        <v>49800</v>
      </c>
      <c r="H373" s="98">
        <f t="shared" si="18"/>
        <v>49800</v>
      </c>
      <c r="I373" s="113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8"/>
      <c r="W373" s="128"/>
    </row>
    <row r="374" s="76" customFormat="1" ht="13" spans="1:23">
      <c r="A374" s="91">
        <v>367</v>
      </c>
      <c r="B374" s="109"/>
      <c r="C374" s="129" t="s">
        <v>179</v>
      </c>
      <c r="D374" s="111"/>
      <c r="E374" s="112">
        <v>1</v>
      </c>
      <c r="F374" s="111" t="s">
        <v>307</v>
      </c>
      <c r="G374" s="111">
        <v>10000</v>
      </c>
      <c r="H374" s="98">
        <f t="shared" si="18"/>
        <v>10000</v>
      </c>
      <c r="I374" s="113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8"/>
      <c r="W374" s="128"/>
    </row>
    <row r="375" s="76" customFormat="1" ht="13" spans="1:23">
      <c r="A375" s="91">
        <v>368</v>
      </c>
      <c r="B375" s="109"/>
      <c r="C375" s="129" t="s">
        <v>262</v>
      </c>
      <c r="D375" s="111"/>
      <c r="E375" s="112">
        <v>1</v>
      </c>
      <c r="F375" s="111" t="s">
        <v>307</v>
      </c>
      <c r="G375" s="111">
        <v>6200</v>
      </c>
      <c r="H375" s="98">
        <f t="shared" si="18"/>
        <v>6200</v>
      </c>
      <c r="I375" s="113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8"/>
      <c r="W375" s="128"/>
    </row>
    <row r="376" s="76" customFormat="1" ht="13" spans="1:23">
      <c r="A376" s="91">
        <v>369</v>
      </c>
      <c r="B376" s="269" t="s">
        <v>33</v>
      </c>
      <c r="C376" s="245" t="s">
        <v>310</v>
      </c>
      <c r="D376" s="237" t="s">
        <v>25</v>
      </c>
      <c r="E376" s="238">
        <v>8</v>
      </c>
      <c r="F376" s="237"/>
      <c r="G376" s="237">
        <f>SUM(H377:H389)</f>
        <v>998500</v>
      </c>
      <c r="H376" s="239">
        <f t="shared" si="18"/>
        <v>7988000</v>
      </c>
      <c r="I376" s="242" t="s">
        <v>26</v>
      </c>
      <c r="J376" s="244">
        <v>1</v>
      </c>
      <c r="K376" s="244"/>
      <c r="L376" s="244">
        <v>1</v>
      </c>
      <c r="M376" s="244">
        <v>1</v>
      </c>
      <c r="N376" s="244"/>
      <c r="O376" s="244">
        <v>1</v>
      </c>
      <c r="P376" s="244">
        <v>1</v>
      </c>
      <c r="Q376" s="244"/>
      <c r="R376" s="244">
        <v>1</v>
      </c>
      <c r="S376" s="244">
        <v>1</v>
      </c>
      <c r="T376" s="244">
        <v>1</v>
      </c>
      <c r="U376" s="244"/>
      <c r="V376" s="128"/>
      <c r="W376" s="128"/>
    </row>
    <row r="377" s="76" customFormat="1" ht="13" spans="1:23">
      <c r="A377" s="91">
        <v>370</v>
      </c>
      <c r="B377" s="109"/>
      <c r="C377" s="114" t="s">
        <v>311</v>
      </c>
      <c r="D377" s="111"/>
      <c r="E377" s="112">
        <v>8</v>
      </c>
      <c r="F377" s="111" t="s">
        <v>98</v>
      </c>
      <c r="G377" s="111">
        <v>14999</v>
      </c>
      <c r="H377" s="98">
        <f t="shared" si="18"/>
        <v>119992</v>
      </c>
      <c r="I377" s="113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8"/>
      <c r="W377" s="128"/>
    </row>
    <row r="378" s="76" customFormat="1" ht="25" spans="1:23">
      <c r="A378" s="91">
        <v>371</v>
      </c>
      <c r="B378" s="109"/>
      <c r="C378" s="114" t="s">
        <v>312</v>
      </c>
      <c r="D378" s="111"/>
      <c r="E378" s="112">
        <v>8</v>
      </c>
      <c r="F378" s="111" t="s">
        <v>98</v>
      </c>
      <c r="G378" s="111">
        <v>14500</v>
      </c>
      <c r="H378" s="98">
        <f t="shared" ref="H378:H389" si="19">G378*E378</f>
        <v>116000</v>
      </c>
      <c r="I378" s="113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8"/>
      <c r="W378" s="128"/>
    </row>
    <row r="379" s="76" customFormat="1" ht="13" spans="1:23">
      <c r="A379" s="91">
        <v>372</v>
      </c>
      <c r="B379" s="109"/>
      <c r="C379" s="114" t="s">
        <v>313</v>
      </c>
      <c r="D379" s="111"/>
      <c r="E379" s="112">
        <v>8</v>
      </c>
      <c r="F379" s="111" t="s">
        <v>98</v>
      </c>
      <c r="G379" s="111">
        <v>13563.38</v>
      </c>
      <c r="H379" s="98">
        <f t="shared" si="19"/>
        <v>108507.04</v>
      </c>
      <c r="I379" s="113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8"/>
      <c r="W379" s="128"/>
    </row>
    <row r="380" s="76" customFormat="1" ht="25" spans="1:23">
      <c r="A380" s="91">
        <v>373</v>
      </c>
      <c r="B380" s="109"/>
      <c r="C380" s="114" t="s">
        <v>314</v>
      </c>
      <c r="D380" s="111"/>
      <c r="E380" s="112">
        <v>7</v>
      </c>
      <c r="F380" s="111" t="s">
        <v>98</v>
      </c>
      <c r="G380" s="111">
        <v>14806</v>
      </c>
      <c r="H380" s="98">
        <f t="shared" si="19"/>
        <v>103642</v>
      </c>
      <c r="I380" s="113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8"/>
      <c r="W380" s="128"/>
    </row>
    <row r="381" s="76" customFormat="1" ht="25" spans="1:23">
      <c r="A381" s="91">
        <v>374</v>
      </c>
      <c r="B381" s="109"/>
      <c r="C381" s="114" t="s">
        <v>315</v>
      </c>
      <c r="D381" s="111"/>
      <c r="E381" s="112">
        <v>6</v>
      </c>
      <c r="F381" s="111" t="s">
        <v>98</v>
      </c>
      <c r="G381" s="111">
        <v>14950</v>
      </c>
      <c r="H381" s="98">
        <f t="shared" si="19"/>
        <v>89700</v>
      </c>
      <c r="I381" s="113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8"/>
      <c r="W381" s="128"/>
    </row>
    <row r="382" s="76" customFormat="1" ht="25" spans="1:23">
      <c r="A382" s="91">
        <v>375</v>
      </c>
      <c r="B382" s="109"/>
      <c r="C382" s="114" t="s">
        <v>316</v>
      </c>
      <c r="D382" s="111"/>
      <c r="E382" s="112">
        <v>5</v>
      </c>
      <c r="F382" s="111" t="s">
        <v>98</v>
      </c>
      <c r="G382" s="111">
        <v>13737</v>
      </c>
      <c r="H382" s="98">
        <f t="shared" si="19"/>
        <v>68685</v>
      </c>
      <c r="I382" s="113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8"/>
      <c r="W382" s="128"/>
    </row>
    <row r="383" s="76" customFormat="1" ht="13" spans="1:23">
      <c r="A383" s="91">
        <v>376</v>
      </c>
      <c r="B383" s="109"/>
      <c r="C383" s="114" t="s">
        <v>317</v>
      </c>
      <c r="D383" s="111"/>
      <c r="E383" s="112">
        <v>5</v>
      </c>
      <c r="F383" s="111" t="s">
        <v>98</v>
      </c>
      <c r="G383" s="111">
        <v>10535</v>
      </c>
      <c r="H383" s="98">
        <f t="shared" si="19"/>
        <v>52675</v>
      </c>
      <c r="I383" s="113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8"/>
      <c r="W383" s="128"/>
    </row>
    <row r="384" s="76" customFormat="1" ht="13" spans="1:23">
      <c r="A384" s="91">
        <v>377</v>
      </c>
      <c r="B384" s="109"/>
      <c r="C384" s="114" t="s">
        <v>318</v>
      </c>
      <c r="D384" s="111"/>
      <c r="E384" s="112">
        <v>6</v>
      </c>
      <c r="F384" s="111" t="s">
        <v>98</v>
      </c>
      <c r="G384" s="111">
        <v>13500</v>
      </c>
      <c r="H384" s="98">
        <f t="shared" si="19"/>
        <v>81000</v>
      </c>
      <c r="I384" s="113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8"/>
      <c r="W384" s="128"/>
    </row>
    <row r="385" s="76" customFormat="1" ht="25" spans="1:23">
      <c r="A385" s="91">
        <v>378</v>
      </c>
      <c r="B385" s="109"/>
      <c r="C385" s="114" t="s">
        <v>319</v>
      </c>
      <c r="D385" s="111"/>
      <c r="E385" s="112">
        <v>6</v>
      </c>
      <c r="F385" s="111" t="s">
        <v>98</v>
      </c>
      <c r="G385" s="111">
        <v>14950</v>
      </c>
      <c r="H385" s="98">
        <f t="shared" si="19"/>
        <v>89700</v>
      </c>
      <c r="I385" s="113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8"/>
      <c r="W385" s="128"/>
    </row>
    <row r="386" s="76" customFormat="1" ht="13" spans="1:23">
      <c r="A386" s="91">
        <v>379</v>
      </c>
      <c r="B386" s="109"/>
      <c r="C386" s="114" t="s">
        <v>320</v>
      </c>
      <c r="D386" s="111"/>
      <c r="E386" s="112">
        <v>5</v>
      </c>
      <c r="F386" s="111" t="s">
        <v>98</v>
      </c>
      <c r="G386" s="111">
        <v>14980</v>
      </c>
      <c r="H386" s="98">
        <f t="shared" si="19"/>
        <v>74900</v>
      </c>
      <c r="I386" s="113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8"/>
      <c r="W386" s="128"/>
    </row>
    <row r="387" s="76" customFormat="1" ht="13" spans="1:23">
      <c r="A387" s="91">
        <v>380</v>
      </c>
      <c r="B387" s="109"/>
      <c r="C387" s="114" t="s">
        <v>321</v>
      </c>
      <c r="D387" s="111"/>
      <c r="E387" s="112">
        <v>6</v>
      </c>
      <c r="F387" s="111" t="s">
        <v>98</v>
      </c>
      <c r="G387" s="111">
        <v>10700</v>
      </c>
      <c r="H387" s="98">
        <f t="shared" si="19"/>
        <v>64200</v>
      </c>
      <c r="I387" s="113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8"/>
      <c r="W387" s="128"/>
    </row>
    <row r="388" s="76" customFormat="1" ht="25" spans="1:23">
      <c r="A388" s="91">
        <v>381</v>
      </c>
      <c r="B388" s="109"/>
      <c r="C388" s="114" t="s">
        <v>322</v>
      </c>
      <c r="D388" s="111"/>
      <c r="E388" s="112">
        <v>1</v>
      </c>
      <c r="F388" s="111" t="s">
        <v>105</v>
      </c>
      <c r="G388" s="111">
        <v>14999</v>
      </c>
      <c r="H388" s="98">
        <f t="shared" si="19"/>
        <v>14999</v>
      </c>
      <c r="I388" s="113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8"/>
      <c r="W388" s="128"/>
    </row>
    <row r="389" s="76" customFormat="1" ht="25" spans="1:23">
      <c r="A389" s="91">
        <v>382</v>
      </c>
      <c r="B389" s="109"/>
      <c r="C389" s="114" t="s">
        <v>323</v>
      </c>
      <c r="D389" s="111"/>
      <c r="E389" s="112">
        <v>1</v>
      </c>
      <c r="F389" s="111" t="s">
        <v>105</v>
      </c>
      <c r="G389" s="111">
        <v>14499.96</v>
      </c>
      <c r="H389" s="98">
        <f t="shared" si="19"/>
        <v>14499.96</v>
      </c>
      <c r="I389" s="113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8"/>
      <c r="W389" s="128"/>
    </row>
    <row r="390" s="76" customFormat="1" ht="26" spans="1:23">
      <c r="A390" s="91">
        <v>383</v>
      </c>
      <c r="B390" s="268" t="s">
        <v>37</v>
      </c>
      <c r="C390" s="247" t="s">
        <v>324</v>
      </c>
      <c r="D390" s="232"/>
      <c r="E390" s="233"/>
      <c r="F390" s="232"/>
      <c r="G390" s="232"/>
      <c r="H390" s="234">
        <f>H391+H395</f>
        <v>8211928</v>
      </c>
      <c r="I390" s="240" t="s">
        <v>65</v>
      </c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128"/>
      <c r="W390" s="128"/>
    </row>
    <row r="391" s="76" customFormat="1" ht="26" spans="1:23">
      <c r="A391" s="91">
        <v>384</v>
      </c>
      <c r="B391" s="269" t="s">
        <v>37</v>
      </c>
      <c r="C391" s="236" t="s">
        <v>325</v>
      </c>
      <c r="D391" s="237" t="s">
        <v>25</v>
      </c>
      <c r="E391" s="238"/>
      <c r="F391" s="237"/>
      <c r="G391" s="237"/>
      <c r="H391" s="239">
        <f>SUM(H392:H394)</f>
        <v>3000000</v>
      </c>
      <c r="I391" s="242" t="s">
        <v>65</v>
      </c>
      <c r="J391" s="244">
        <v>1</v>
      </c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128"/>
      <c r="W391" s="128"/>
    </row>
    <row r="392" s="76" customFormat="1" ht="13" spans="1:23">
      <c r="A392" s="91">
        <v>385</v>
      </c>
      <c r="B392" s="109"/>
      <c r="C392" s="114" t="s">
        <v>326</v>
      </c>
      <c r="D392" s="111"/>
      <c r="E392" s="112">
        <v>20</v>
      </c>
      <c r="F392" s="111" t="s">
        <v>102</v>
      </c>
      <c r="G392" s="111">
        <v>49100</v>
      </c>
      <c r="H392" s="98">
        <f>G392*E392</f>
        <v>982000</v>
      </c>
      <c r="I392" s="113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8"/>
      <c r="W392" s="128"/>
    </row>
    <row r="393" s="76" customFormat="1" ht="13" spans="1:23">
      <c r="A393" s="91">
        <v>386</v>
      </c>
      <c r="B393" s="109"/>
      <c r="C393" s="114" t="s">
        <v>327</v>
      </c>
      <c r="D393" s="111"/>
      <c r="E393" s="112">
        <v>10</v>
      </c>
      <c r="F393" s="111" t="s">
        <v>102</v>
      </c>
      <c r="G393" s="111">
        <v>45000</v>
      </c>
      <c r="H393" s="98">
        <f t="shared" ref="H393:H394" si="20">G393*E393</f>
        <v>450000</v>
      </c>
      <c r="I393" s="113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8"/>
      <c r="W393" s="128"/>
    </row>
    <row r="394" s="76" customFormat="1" ht="13" spans="1:23">
      <c r="A394" s="91">
        <v>387</v>
      </c>
      <c r="B394" s="109"/>
      <c r="C394" s="114" t="s">
        <v>328</v>
      </c>
      <c r="D394" s="111"/>
      <c r="E394" s="112">
        <v>98</v>
      </c>
      <c r="F394" s="111" t="s">
        <v>102</v>
      </c>
      <c r="G394" s="111">
        <v>16000</v>
      </c>
      <c r="H394" s="98">
        <f t="shared" si="20"/>
        <v>1568000</v>
      </c>
      <c r="I394" s="113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8"/>
      <c r="W394" s="128"/>
    </row>
    <row r="395" s="76" customFormat="1" ht="13" spans="1:23">
      <c r="A395" s="91">
        <v>388</v>
      </c>
      <c r="B395" s="269" t="s">
        <v>37</v>
      </c>
      <c r="C395" s="236" t="s">
        <v>329</v>
      </c>
      <c r="D395" s="237" t="s">
        <v>39</v>
      </c>
      <c r="E395" s="238"/>
      <c r="F395" s="237"/>
      <c r="G395" s="237"/>
      <c r="H395" s="239">
        <f>SUM(H396:H397)</f>
        <v>5211928</v>
      </c>
      <c r="I395" s="242" t="s">
        <v>65</v>
      </c>
      <c r="J395" s="244">
        <v>1</v>
      </c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128"/>
      <c r="W395" s="128"/>
    </row>
    <row r="396" s="76" customFormat="1" ht="13" spans="1:23">
      <c r="A396" s="91">
        <v>389</v>
      </c>
      <c r="B396" s="109"/>
      <c r="C396" s="114" t="s">
        <v>330</v>
      </c>
      <c r="D396" s="111"/>
      <c r="E396" s="112">
        <v>421</v>
      </c>
      <c r="F396" s="111" t="s">
        <v>102</v>
      </c>
      <c r="G396" s="111">
        <v>12000</v>
      </c>
      <c r="H396" s="98">
        <f>G396*E396</f>
        <v>5052000</v>
      </c>
      <c r="I396" s="113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8"/>
      <c r="W396" s="128"/>
    </row>
    <row r="397" s="76" customFormat="1" ht="13" spans="1:23">
      <c r="A397" s="91">
        <v>390</v>
      </c>
      <c r="B397" s="109"/>
      <c r="C397" s="114" t="s">
        <v>331</v>
      </c>
      <c r="D397" s="111"/>
      <c r="E397" s="112">
        <v>10</v>
      </c>
      <c r="F397" s="111" t="s">
        <v>102</v>
      </c>
      <c r="G397" s="111">
        <v>15992.8</v>
      </c>
      <c r="H397" s="98">
        <f>G397*E397</f>
        <v>159928</v>
      </c>
      <c r="I397" s="113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8"/>
      <c r="W397" s="128"/>
    </row>
    <row r="398" s="76" customFormat="1" ht="26" spans="1:23">
      <c r="A398" s="91">
        <v>391</v>
      </c>
      <c r="B398" s="268" t="s">
        <v>37</v>
      </c>
      <c r="C398" s="247" t="s">
        <v>324</v>
      </c>
      <c r="D398" s="232"/>
      <c r="E398" s="233"/>
      <c r="F398" s="232"/>
      <c r="G398" s="232"/>
      <c r="H398" s="234">
        <f>H399+H407+H412+H418</f>
        <v>8274727.998</v>
      </c>
      <c r="I398" s="240" t="s">
        <v>26</v>
      </c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128"/>
      <c r="W398" s="128"/>
    </row>
    <row r="399" s="76" customFormat="1" ht="13" spans="1:23">
      <c r="A399" s="91">
        <v>392</v>
      </c>
      <c r="B399" s="269" t="s">
        <v>37</v>
      </c>
      <c r="C399" s="245" t="s">
        <v>332</v>
      </c>
      <c r="D399" s="237" t="s">
        <v>25</v>
      </c>
      <c r="E399" s="238">
        <v>2</v>
      </c>
      <c r="F399" s="237"/>
      <c r="G399" s="237">
        <f>SUM(H400:H406)</f>
        <v>590000</v>
      </c>
      <c r="H399" s="239">
        <f>G399*E399</f>
        <v>1180000</v>
      </c>
      <c r="I399" s="242" t="s">
        <v>26</v>
      </c>
      <c r="J399" s="243"/>
      <c r="K399" s="243"/>
      <c r="L399" s="243"/>
      <c r="M399" s="244">
        <v>1</v>
      </c>
      <c r="N399" s="244"/>
      <c r="O399" s="244"/>
      <c r="P399" s="244"/>
      <c r="Q399" s="244"/>
      <c r="R399" s="244"/>
      <c r="S399" s="244">
        <v>1</v>
      </c>
      <c r="T399" s="243"/>
      <c r="U399" s="243"/>
      <c r="V399" s="128"/>
      <c r="W399" s="128"/>
    </row>
    <row r="400" s="76" customFormat="1" ht="13" spans="1:23">
      <c r="A400" s="91">
        <v>393</v>
      </c>
      <c r="B400" s="109"/>
      <c r="C400" s="129" t="s">
        <v>333</v>
      </c>
      <c r="D400" s="111"/>
      <c r="E400" s="112">
        <v>4</v>
      </c>
      <c r="F400" s="111" t="s">
        <v>98</v>
      </c>
      <c r="G400" s="111">
        <v>49800</v>
      </c>
      <c r="H400" s="98">
        <f>G400*E400</f>
        <v>199200</v>
      </c>
      <c r="I400" s="246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8"/>
      <c r="W400" s="128"/>
    </row>
    <row r="401" s="76" customFormat="1" ht="13" spans="1:23">
      <c r="A401" s="91">
        <v>394</v>
      </c>
      <c r="B401" s="109"/>
      <c r="C401" s="129" t="s">
        <v>189</v>
      </c>
      <c r="D401" s="111"/>
      <c r="E401" s="112">
        <v>5</v>
      </c>
      <c r="F401" s="111" t="s">
        <v>98</v>
      </c>
      <c r="G401" s="111">
        <v>48500</v>
      </c>
      <c r="H401" s="98">
        <f t="shared" ref="H401:H408" si="21">G401*E401</f>
        <v>242500</v>
      </c>
      <c r="I401" s="246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8"/>
      <c r="W401" s="128"/>
    </row>
    <row r="402" s="76" customFormat="1" ht="13" spans="1:23">
      <c r="A402" s="91">
        <v>395</v>
      </c>
      <c r="B402" s="109"/>
      <c r="C402" s="129" t="s">
        <v>334</v>
      </c>
      <c r="D402" s="111"/>
      <c r="E402" s="112">
        <v>5</v>
      </c>
      <c r="F402" s="111" t="s">
        <v>98</v>
      </c>
      <c r="G402" s="111">
        <v>5636.8</v>
      </c>
      <c r="H402" s="98">
        <f t="shared" si="21"/>
        <v>28184</v>
      </c>
      <c r="I402" s="246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8"/>
      <c r="W402" s="128"/>
    </row>
    <row r="403" s="76" customFormat="1" ht="13" spans="1:23">
      <c r="A403" s="91">
        <v>396</v>
      </c>
      <c r="B403" s="109"/>
      <c r="C403" s="129" t="s">
        <v>335</v>
      </c>
      <c r="D403" s="111"/>
      <c r="E403" s="112">
        <v>1</v>
      </c>
      <c r="F403" s="111" t="s">
        <v>98</v>
      </c>
      <c r="G403" s="111">
        <v>35000</v>
      </c>
      <c r="H403" s="98">
        <f t="shared" si="21"/>
        <v>35000</v>
      </c>
      <c r="I403" s="246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8"/>
      <c r="W403" s="128"/>
    </row>
    <row r="404" s="76" customFormat="1" ht="13" spans="1:23">
      <c r="A404" s="91">
        <v>397</v>
      </c>
      <c r="B404" s="109"/>
      <c r="C404" s="129" t="s">
        <v>303</v>
      </c>
      <c r="D404" s="111"/>
      <c r="E404" s="112">
        <v>4</v>
      </c>
      <c r="F404" s="111" t="s">
        <v>98</v>
      </c>
      <c r="G404" s="111">
        <v>14989</v>
      </c>
      <c r="H404" s="98">
        <f t="shared" si="21"/>
        <v>59956</v>
      </c>
      <c r="I404" s="246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8"/>
      <c r="W404" s="128"/>
    </row>
    <row r="405" s="76" customFormat="1" ht="13" spans="1:23">
      <c r="A405" s="91">
        <v>398</v>
      </c>
      <c r="B405" s="109"/>
      <c r="C405" s="129" t="s">
        <v>288</v>
      </c>
      <c r="D405" s="111"/>
      <c r="E405" s="112">
        <v>4</v>
      </c>
      <c r="F405" s="111" t="s">
        <v>98</v>
      </c>
      <c r="G405" s="111">
        <v>3800</v>
      </c>
      <c r="H405" s="98">
        <f t="shared" si="21"/>
        <v>15200</v>
      </c>
      <c r="I405" s="246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8"/>
      <c r="W405" s="128"/>
    </row>
    <row r="406" s="76" customFormat="1" ht="13" spans="1:23">
      <c r="A406" s="91">
        <v>399</v>
      </c>
      <c r="B406" s="109"/>
      <c r="C406" s="129" t="s">
        <v>336</v>
      </c>
      <c r="D406" s="111"/>
      <c r="E406" s="112">
        <v>2</v>
      </c>
      <c r="F406" s="111" t="s">
        <v>98</v>
      </c>
      <c r="G406" s="111">
        <v>4980</v>
      </c>
      <c r="H406" s="98">
        <f t="shared" si="21"/>
        <v>9960</v>
      </c>
      <c r="I406" s="246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8"/>
      <c r="W406" s="128"/>
    </row>
    <row r="407" s="76" customFormat="1" ht="12.75" customHeight="1" spans="1:23">
      <c r="A407" s="91">
        <v>400</v>
      </c>
      <c r="B407" s="269" t="s">
        <v>37</v>
      </c>
      <c r="C407" s="236" t="s">
        <v>337</v>
      </c>
      <c r="D407" s="237" t="s">
        <v>25</v>
      </c>
      <c r="E407" s="238">
        <v>4</v>
      </c>
      <c r="F407" s="237"/>
      <c r="G407" s="237">
        <f>SUM(H408:H411)</f>
        <v>969682</v>
      </c>
      <c r="H407" s="239">
        <f t="shared" si="21"/>
        <v>3878728</v>
      </c>
      <c r="I407" s="242" t="s">
        <v>26</v>
      </c>
      <c r="J407" s="244"/>
      <c r="K407" s="244">
        <v>1</v>
      </c>
      <c r="L407" s="244"/>
      <c r="M407" s="244"/>
      <c r="N407" s="244">
        <v>1</v>
      </c>
      <c r="O407" s="244"/>
      <c r="P407" s="244"/>
      <c r="Q407" s="244">
        <v>1</v>
      </c>
      <c r="R407" s="244"/>
      <c r="S407" s="244">
        <v>1</v>
      </c>
      <c r="T407" s="243"/>
      <c r="U407" s="243"/>
      <c r="V407" s="128"/>
      <c r="W407" s="128"/>
    </row>
    <row r="408" s="76" customFormat="1" ht="13" spans="1:23">
      <c r="A408" s="91">
        <v>401</v>
      </c>
      <c r="B408" s="109"/>
      <c r="C408" s="129" t="s">
        <v>338</v>
      </c>
      <c r="D408" s="111"/>
      <c r="E408" s="112">
        <v>4</v>
      </c>
      <c r="F408" s="111" t="s">
        <v>98</v>
      </c>
      <c r="G408" s="111">
        <v>48800</v>
      </c>
      <c r="H408" s="98">
        <f t="shared" si="21"/>
        <v>195200</v>
      </c>
      <c r="I408" s="246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25"/>
      <c r="U408" s="125"/>
      <c r="V408" s="128"/>
      <c r="W408" s="128"/>
    </row>
    <row r="409" s="76" customFormat="1" ht="13" spans="1:23">
      <c r="A409" s="91">
        <v>402</v>
      </c>
      <c r="B409" s="109"/>
      <c r="C409" s="129" t="s">
        <v>339</v>
      </c>
      <c r="D409" s="111"/>
      <c r="E409" s="112">
        <v>14</v>
      </c>
      <c r="F409" s="111" t="s">
        <v>98</v>
      </c>
      <c r="G409" s="111">
        <v>9858</v>
      </c>
      <c r="H409" s="98">
        <f t="shared" ref="H409:H413" si="22">G409*E409</f>
        <v>138012</v>
      </c>
      <c r="I409" s="246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8"/>
      <c r="W409" s="128"/>
    </row>
    <row r="410" s="76" customFormat="1" ht="13" spans="1:23">
      <c r="A410" s="91">
        <v>403</v>
      </c>
      <c r="B410" s="109"/>
      <c r="C410" s="129" t="s">
        <v>340</v>
      </c>
      <c r="D410" s="111"/>
      <c r="E410" s="112">
        <v>10</v>
      </c>
      <c r="F410" s="111" t="s">
        <v>98</v>
      </c>
      <c r="G410" s="111">
        <v>48047</v>
      </c>
      <c r="H410" s="98">
        <f t="shared" si="22"/>
        <v>480470</v>
      </c>
      <c r="I410" s="246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8"/>
      <c r="W410" s="128"/>
    </row>
    <row r="411" s="76" customFormat="1" ht="13" spans="1:23">
      <c r="A411" s="91">
        <v>404</v>
      </c>
      <c r="B411" s="109"/>
      <c r="C411" s="129" t="s">
        <v>341</v>
      </c>
      <c r="D411" s="111"/>
      <c r="E411" s="112">
        <v>12</v>
      </c>
      <c r="F411" s="111" t="s">
        <v>98</v>
      </c>
      <c r="G411" s="111">
        <v>13000</v>
      </c>
      <c r="H411" s="98">
        <f t="shared" si="22"/>
        <v>156000</v>
      </c>
      <c r="I411" s="246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8"/>
      <c r="W411" s="128"/>
    </row>
    <row r="412" s="76" customFormat="1" ht="13" spans="1:23">
      <c r="A412" s="91">
        <v>405</v>
      </c>
      <c r="B412" s="269" t="s">
        <v>37</v>
      </c>
      <c r="C412" s="245" t="s">
        <v>342</v>
      </c>
      <c r="D412" s="237" t="s">
        <v>25</v>
      </c>
      <c r="E412" s="238">
        <v>2</v>
      </c>
      <c r="F412" s="237"/>
      <c r="G412" s="237">
        <f>SUM(H413:H417)</f>
        <v>587999.999</v>
      </c>
      <c r="H412" s="239">
        <f t="shared" si="22"/>
        <v>1175999.998</v>
      </c>
      <c r="I412" s="242" t="s">
        <v>26</v>
      </c>
      <c r="J412" s="243"/>
      <c r="K412" s="243"/>
      <c r="L412" s="243"/>
      <c r="M412" s="244">
        <v>1</v>
      </c>
      <c r="N412" s="244"/>
      <c r="O412" s="244"/>
      <c r="P412" s="244">
        <v>1</v>
      </c>
      <c r="Q412" s="243"/>
      <c r="R412" s="243"/>
      <c r="S412" s="243"/>
      <c r="T412" s="243"/>
      <c r="U412" s="243"/>
      <c r="V412" s="128"/>
      <c r="W412" s="128"/>
    </row>
    <row r="413" s="76" customFormat="1" ht="13" spans="1:23">
      <c r="A413" s="91">
        <v>406</v>
      </c>
      <c r="B413" s="109"/>
      <c r="C413" s="129" t="s">
        <v>343</v>
      </c>
      <c r="D413" s="111"/>
      <c r="E413" s="112">
        <v>1</v>
      </c>
      <c r="F413" s="111" t="s">
        <v>307</v>
      </c>
      <c r="G413" s="111">
        <v>14859.999</v>
      </c>
      <c r="H413" s="98">
        <f t="shared" si="22"/>
        <v>14859.999</v>
      </c>
      <c r="I413" s="246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8"/>
      <c r="W413" s="128"/>
    </row>
    <row r="414" s="76" customFormat="1" ht="13" spans="1:23">
      <c r="A414" s="91">
        <v>407</v>
      </c>
      <c r="B414" s="109"/>
      <c r="C414" s="129" t="s">
        <v>189</v>
      </c>
      <c r="D414" s="111"/>
      <c r="E414" s="112">
        <v>2</v>
      </c>
      <c r="F414" s="111" t="s">
        <v>102</v>
      </c>
      <c r="G414" s="111">
        <v>14980</v>
      </c>
      <c r="H414" s="98">
        <f t="shared" ref="H414:H419" si="23">G414*E414</f>
        <v>29960</v>
      </c>
      <c r="I414" s="113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8"/>
      <c r="W414" s="128"/>
    </row>
    <row r="415" s="76" customFormat="1" ht="13" spans="1:23">
      <c r="A415" s="91">
        <v>408</v>
      </c>
      <c r="B415" s="109"/>
      <c r="C415" s="129" t="s">
        <v>344</v>
      </c>
      <c r="D415" s="111"/>
      <c r="E415" s="112">
        <v>170</v>
      </c>
      <c r="F415" s="111" t="s">
        <v>345</v>
      </c>
      <c r="G415" s="111">
        <v>1357.95</v>
      </c>
      <c r="H415" s="98">
        <f t="shared" si="23"/>
        <v>230851.5</v>
      </c>
      <c r="I415" s="113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8"/>
      <c r="W415" s="128"/>
    </row>
    <row r="416" s="76" customFormat="1" ht="13" spans="1:23">
      <c r="A416" s="91">
        <v>409</v>
      </c>
      <c r="B416" s="109"/>
      <c r="C416" s="129" t="s">
        <v>346</v>
      </c>
      <c r="D416" s="111"/>
      <c r="E416" s="112">
        <v>12</v>
      </c>
      <c r="F416" s="111" t="s">
        <v>347</v>
      </c>
      <c r="G416" s="111">
        <v>1027.375</v>
      </c>
      <c r="H416" s="98">
        <f t="shared" si="23"/>
        <v>12328.5</v>
      </c>
      <c r="I416" s="113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8"/>
      <c r="W416" s="128"/>
    </row>
    <row r="417" s="76" customFormat="1" ht="13" spans="1:23">
      <c r="A417" s="91">
        <v>410</v>
      </c>
      <c r="B417" s="109"/>
      <c r="C417" s="129" t="s">
        <v>348</v>
      </c>
      <c r="D417" s="111"/>
      <c r="E417" s="112">
        <v>1200</v>
      </c>
      <c r="F417" s="111" t="s">
        <v>98</v>
      </c>
      <c r="G417" s="111">
        <v>250</v>
      </c>
      <c r="H417" s="98">
        <f t="shared" si="23"/>
        <v>300000</v>
      </c>
      <c r="I417" s="113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8"/>
      <c r="W417" s="128"/>
    </row>
    <row r="418" s="76" customFormat="1" ht="26" spans="1:23">
      <c r="A418" s="91">
        <v>411</v>
      </c>
      <c r="B418" s="269" t="s">
        <v>37</v>
      </c>
      <c r="C418" s="236" t="s">
        <v>349</v>
      </c>
      <c r="D418" s="237" t="s">
        <v>25</v>
      </c>
      <c r="E418" s="238">
        <v>3</v>
      </c>
      <c r="F418" s="237"/>
      <c r="G418" s="237">
        <f>SUM(H419:H425)</f>
        <v>680000</v>
      </c>
      <c r="H418" s="239">
        <f t="shared" si="23"/>
        <v>2040000</v>
      </c>
      <c r="I418" s="242" t="s">
        <v>26</v>
      </c>
      <c r="J418" s="244"/>
      <c r="K418" s="244">
        <v>1</v>
      </c>
      <c r="L418" s="244"/>
      <c r="M418" s="244"/>
      <c r="N418" s="244">
        <v>1</v>
      </c>
      <c r="O418" s="244"/>
      <c r="P418" s="244"/>
      <c r="Q418" s="244">
        <v>1</v>
      </c>
      <c r="R418" s="244"/>
      <c r="S418" s="244"/>
      <c r="T418" s="243"/>
      <c r="U418" s="243"/>
      <c r="V418" s="128"/>
      <c r="W418" s="128"/>
    </row>
    <row r="419" s="76" customFormat="1" ht="13" spans="1:23">
      <c r="A419" s="91">
        <v>412</v>
      </c>
      <c r="B419" s="109"/>
      <c r="C419" s="129" t="s">
        <v>350</v>
      </c>
      <c r="D419" s="111"/>
      <c r="E419" s="112">
        <v>8</v>
      </c>
      <c r="F419" s="111" t="s">
        <v>98</v>
      </c>
      <c r="G419" s="111">
        <v>45000</v>
      </c>
      <c r="H419" s="98">
        <f t="shared" si="23"/>
        <v>360000</v>
      </c>
      <c r="I419" s="113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8"/>
      <c r="W419" s="128"/>
    </row>
    <row r="420" s="76" customFormat="1" ht="13" spans="1:23">
      <c r="A420" s="91">
        <v>413</v>
      </c>
      <c r="B420" s="109"/>
      <c r="C420" s="129" t="s">
        <v>351</v>
      </c>
      <c r="D420" s="111"/>
      <c r="E420" s="112">
        <v>8</v>
      </c>
      <c r="F420" s="111" t="s">
        <v>98</v>
      </c>
      <c r="G420" s="111">
        <v>16000</v>
      </c>
      <c r="H420" s="98">
        <f t="shared" ref="H420:H425" si="24">G420*E420</f>
        <v>128000</v>
      </c>
      <c r="I420" s="113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8"/>
      <c r="W420" s="128"/>
    </row>
    <row r="421" s="76" customFormat="1" ht="13" spans="1:23">
      <c r="A421" s="91">
        <v>414</v>
      </c>
      <c r="B421" s="109"/>
      <c r="C421" s="129" t="s">
        <v>348</v>
      </c>
      <c r="D421" s="111"/>
      <c r="E421" s="112">
        <v>8</v>
      </c>
      <c r="F421" s="111" t="s">
        <v>98</v>
      </c>
      <c r="G421" s="111">
        <v>2500</v>
      </c>
      <c r="H421" s="98">
        <f t="shared" si="24"/>
        <v>20000</v>
      </c>
      <c r="I421" s="113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8"/>
      <c r="W421" s="128"/>
    </row>
    <row r="422" s="76" customFormat="1" ht="13" spans="1:23">
      <c r="A422" s="91">
        <v>415</v>
      </c>
      <c r="B422" s="109"/>
      <c r="C422" s="129" t="s">
        <v>352</v>
      </c>
      <c r="D422" s="111"/>
      <c r="E422" s="112">
        <v>3</v>
      </c>
      <c r="F422" s="111" t="s">
        <v>353</v>
      </c>
      <c r="G422" s="111">
        <v>1250</v>
      </c>
      <c r="H422" s="98">
        <f t="shared" si="24"/>
        <v>3750</v>
      </c>
      <c r="I422" s="113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8"/>
      <c r="W422" s="128"/>
    </row>
    <row r="423" s="76" customFormat="1" ht="13" spans="1:23">
      <c r="A423" s="91">
        <v>416</v>
      </c>
      <c r="B423" s="109"/>
      <c r="C423" s="129" t="s">
        <v>354</v>
      </c>
      <c r="D423" s="111"/>
      <c r="E423" s="112">
        <v>3</v>
      </c>
      <c r="F423" s="111" t="s">
        <v>98</v>
      </c>
      <c r="G423" s="111">
        <v>49000</v>
      </c>
      <c r="H423" s="98">
        <f t="shared" si="24"/>
        <v>147000</v>
      </c>
      <c r="I423" s="113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8"/>
      <c r="W423" s="128"/>
    </row>
    <row r="424" s="76" customFormat="1" ht="13" spans="1:23">
      <c r="A424" s="91">
        <v>417</v>
      </c>
      <c r="B424" s="109"/>
      <c r="C424" s="129" t="s">
        <v>355</v>
      </c>
      <c r="D424" s="111"/>
      <c r="E424" s="112">
        <v>5</v>
      </c>
      <c r="F424" s="111" t="s">
        <v>98</v>
      </c>
      <c r="G424" s="111">
        <v>3650</v>
      </c>
      <c r="H424" s="98">
        <f t="shared" si="24"/>
        <v>18250</v>
      </c>
      <c r="I424" s="113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8"/>
      <c r="W424" s="128"/>
    </row>
    <row r="425" s="76" customFormat="1" ht="13" spans="1:23">
      <c r="A425" s="91">
        <v>418</v>
      </c>
      <c r="B425" s="109"/>
      <c r="C425" s="129" t="s">
        <v>356</v>
      </c>
      <c r="D425" s="111"/>
      <c r="E425" s="112">
        <v>5</v>
      </c>
      <c r="F425" s="111" t="s">
        <v>98</v>
      </c>
      <c r="G425" s="111">
        <v>600</v>
      </c>
      <c r="H425" s="98">
        <f t="shared" si="24"/>
        <v>3000</v>
      </c>
      <c r="I425" s="113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8"/>
      <c r="W425" s="128"/>
    </row>
    <row r="426" s="76" customFormat="1" ht="26" spans="1:23">
      <c r="A426" s="91">
        <v>419</v>
      </c>
      <c r="B426" s="268" t="s">
        <v>40</v>
      </c>
      <c r="C426" s="247" t="s">
        <v>357</v>
      </c>
      <c r="D426" s="232"/>
      <c r="E426" s="233"/>
      <c r="F426" s="232"/>
      <c r="G426" s="232"/>
      <c r="H426" s="234">
        <f>H427</f>
        <v>7500000</v>
      </c>
      <c r="I426" s="240" t="s">
        <v>26</v>
      </c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128"/>
      <c r="W426" s="128"/>
    </row>
    <row r="427" s="76" customFormat="1" ht="13" spans="1:23">
      <c r="A427" s="91">
        <v>420</v>
      </c>
      <c r="B427" s="269" t="s">
        <v>40</v>
      </c>
      <c r="C427" s="245" t="s">
        <v>358</v>
      </c>
      <c r="D427" s="237" t="s">
        <v>25</v>
      </c>
      <c r="E427" s="238">
        <v>8</v>
      </c>
      <c r="F427" s="237"/>
      <c r="G427" s="237">
        <f>SUM(H428:H443)</f>
        <v>937500</v>
      </c>
      <c r="H427" s="239">
        <f>G427*E427</f>
        <v>7500000</v>
      </c>
      <c r="I427" s="242" t="s">
        <v>26</v>
      </c>
      <c r="J427" s="244">
        <v>1</v>
      </c>
      <c r="K427" s="244"/>
      <c r="L427" s="244">
        <v>1</v>
      </c>
      <c r="M427" s="244">
        <v>1</v>
      </c>
      <c r="N427" s="244"/>
      <c r="O427" s="244">
        <v>1</v>
      </c>
      <c r="P427" s="244">
        <v>1</v>
      </c>
      <c r="Q427" s="244"/>
      <c r="R427" s="244">
        <v>1</v>
      </c>
      <c r="S427" s="244">
        <v>1</v>
      </c>
      <c r="T427" s="244">
        <v>1</v>
      </c>
      <c r="U427" s="243"/>
      <c r="V427" s="128"/>
      <c r="W427" s="128"/>
    </row>
    <row r="428" s="76" customFormat="1" ht="13" spans="1:23">
      <c r="A428" s="91">
        <v>421</v>
      </c>
      <c r="B428" s="109"/>
      <c r="C428" s="114" t="s">
        <v>359</v>
      </c>
      <c r="D428" s="111"/>
      <c r="E428" s="112">
        <v>2</v>
      </c>
      <c r="F428" s="111" t="s">
        <v>98</v>
      </c>
      <c r="G428" s="111">
        <v>28499.5</v>
      </c>
      <c r="H428" s="98">
        <f>G428*E428</f>
        <v>56999</v>
      </c>
      <c r="I428" s="113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8"/>
      <c r="W428" s="128"/>
    </row>
    <row r="429" s="76" customFormat="1" ht="13" spans="1:23">
      <c r="A429" s="91">
        <v>422</v>
      </c>
      <c r="B429" s="109"/>
      <c r="C429" s="114" t="s">
        <v>360</v>
      </c>
      <c r="D429" s="111"/>
      <c r="E429" s="112">
        <v>2</v>
      </c>
      <c r="F429" s="111" t="s">
        <v>98</v>
      </c>
      <c r="G429" s="111">
        <v>24000</v>
      </c>
      <c r="H429" s="98">
        <f t="shared" ref="H429:H443" si="25">G429*E429</f>
        <v>48000</v>
      </c>
      <c r="I429" s="113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8"/>
      <c r="W429" s="128"/>
    </row>
    <row r="430" s="76" customFormat="1" ht="13" spans="1:23">
      <c r="A430" s="91">
        <v>423</v>
      </c>
      <c r="B430" s="109"/>
      <c r="C430" s="114" t="s">
        <v>361</v>
      </c>
      <c r="D430" s="111"/>
      <c r="E430" s="112">
        <v>2</v>
      </c>
      <c r="F430" s="111" t="s">
        <v>98</v>
      </c>
      <c r="G430" s="111">
        <v>12475</v>
      </c>
      <c r="H430" s="98">
        <f t="shared" si="25"/>
        <v>24950</v>
      </c>
      <c r="I430" s="113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8"/>
      <c r="W430" s="128"/>
    </row>
    <row r="431" s="76" customFormat="1" ht="13" spans="1:23">
      <c r="A431" s="91">
        <v>424</v>
      </c>
      <c r="B431" s="109"/>
      <c r="C431" s="114" t="s">
        <v>362</v>
      </c>
      <c r="D431" s="111"/>
      <c r="E431" s="112">
        <v>2</v>
      </c>
      <c r="F431" s="111" t="s">
        <v>98</v>
      </c>
      <c r="G431" s="111">
        <v>10550</v>
      </c>
      <c r="H431" s="98">
        <f t="shared" si="25"/>
        <v>21100</v>
      </c>
      <c r="I431" s="113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8"/>
      <c r="W431" s="128"/>
    </row>
    <row r="432" s="76" customFormat="1" ht="13" spans="1:23">
      <c r="A432" s="91">
        <v>425</v>
      </c>
      <c r="B432" s="109"/>
      <c r="C432" s="114" t="s">
        <v>363</v>
      </c>
      <c r="D432" s="111"/>
      <c r="E432" s="112">
        <v>2</v>
      </c>
      <c r="F432" s="111" t="s">
        <v>98</v>
      </c>
      <c r="G432" s="111">
        <v>9050</v>
      </c>
      <c r="H432" s="98">
        <f t="shared" si="25"/>
        <v>18100</v>
      </c>
      <c r="I432" s="113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8"/>
      <c r="W432" s="128"/>
    </row>
    <row r="433" s="76" customFormat="1" ht="25" spans="1:23">
      <c r="A433" s="91">
        <v>426</v>
      </c>
      <c r="B433" s="109"/>
      <c r="C433" s="114" t="s">
        <v>364</v>
      </c>
      <c r="D433" s="111"/>
      <c r="E433" s="112">
        <v>2</v>
      </c>
      <c r="F433" s="111" t="s">
        <v>98</v>
      </c>
      <c r="G433" s="111">
        <v>2095.5</v>
      </c>
      <c r="H433" s="98">
        <f t="shared" si="25"/>
        <v>4191</v>
      </c>
      <c r="I433" s="113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8"/>
      <c r="W433" s="128"/>
    </row>
    <row r="434" s="76" customFormat="1" ht="39.75" customHeight="1" spans="1:23">
      <c r="A434" s="91">
        <v>427</v>
      </c>
      <c r="B434" s="109"/>
      <c r="C434" s="114" t="s">
        <v>365</v>
      </c>
      <c r="D434" s="111"/>
      <c r="E434" s="112">
        <v>3</v>
      </c>
      <c r="F434" s="111" t="s">
        <v>98</v>
      </c>
      <c r="G434" s="111">
        <v>45800</v>
      </c>
      <c r="H434" s="98">
        <f t="shared" si="25"/>
        <v>137400</v>
      </c>
      <c r="I434" s="113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8"/>
      <c r="W434" s="128"/>
    </row>
    <row r="435" s="76" customFormat="1" ht="13" spans="1:23">
      <c r="A435" s="91">
        <v>428</v>
      </c>
      <c r="B435" s="109"/>
      <c r="C435" s="114" t="s">
        <v>366</v>
      </c>
      <c r="D435" s="111"/>
      <c r="E435" s="112">
        <v>8</v>
      </c>
      <c r="F435" s="111" t="s">
        <v>98</v>
      </c>
      <c r="G435" s="111">
        <v>13995</v>
      </c>
      <c r="H435" s="98">
        <f t="shared" si="25"/>
        <v>111960</v>
      </c>
      <c r="I435" s="113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8"/>
      <c r="W435" s="128"/>
    </row>
    <row r="436" s="76" customFormat="1" ht="13" spans="1:23">
      <c r="A436" s="91">
        <v>429</v>
      </c>
      <c r="B436" s="109"/>
      <c r="C436" s="114" t="s">
        <v>367</v>
      </c>
      <c r="D436" s="111"/>
      <c r="E436" s="112">
        <v>8</v>
      </c>
      <c r="F436" s="111" t="s">
        <v>102</v>
      </c>
      <c r="G436" s="111">
        <v>25500</v>
      </c>
      <c r="H436" s="98">
        <f t="shared" si="25"/>
        <v>204000</v>
      </c>
      <c r="I436" s="113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8"/>
      <c r="W436" s="128"/>
    </row>
    <row r="437" s="76" customFormat="1" ht="13" spans="1:23">
      <c r="A437" s="91">
        <v>430</v>
      </c>
      <c r="B437" s="109"/>
      <c r="C437" s="114" t="s">
        <v>368</v>
      </c>
      <c r="D437" s="111"/>
      <c r="E437" s="112">
        <v>5</v>
      </c>
      <c r="F437" s="111" t="s">
        <v>98</v>
      </c>
      <c r="G437" s="111">
        <v>1950</v>
      </c>
      <c r="H437" s="98">
        <f t="shared" si="25"/>
        <v>9750</v>
      </c>
      <c r="I437" s="113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8"/>
      <c r="W437" s="128"/>
    </row>
    <row r="438" s="76" customFormat="1" ht="13" spans="1:23">
      <c r="A438" s="91">
        <v>431</v>
      </c>
      <c r="B438" s="109"/>
      <c r="C438" s="114" t="s">
        <v>202</v>
      </c>
      <c r="D438" s="111"/>
      <c r="E438" s="112">
        <v>10</v>
      </c>
      <c r="F438" s="111" t="s">
        <v>98</v>
      </c>
      <c r="G438" s="111">
        <v>2550</v>
      </c>
      <c r="H438" s="98">
        <f t="shared" si="25"/>
        <v>25500</v>
      </c>
      <c r="I438" s="113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8"/>
      <c r="W438" s="128"/>
    </row>
    <row r="439" s="76" customFormat="1" ht="13" spans="1:23">
      <c r="A439" s="91">
        <v>432</v>
      </c>
      <c r="B439" s="109"/>
      <c r="C439" s="114" t="s">
        <v>369</v>
      </c>
      <c r="D439" s="111"/>
      <c r="E439" s="112">
        <v>5</v>
      </c>
      <c r="F439" s="111" t="s">
        <v>98</v>
      </c>
      <c r="G439" s="111">
        <v>1750</v>
      </c>
      <c r="H439" s="98">
        <f t="shared" si="25"/>
        <v>8750</v>
      </c>
      <c r="I439" s="113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8"/>
      <c r="W439" s="128"/>
    </row>
    <row r="440" s="76" customFormat="1" ht="13" spans="1:23">
      <c r="A440" s="91">
        <v>433</v>
      </c>
      <c r="B440" s="109"/>
      <c r="C440" s="114" t="s">
        <v>370</v>
      </c>
      <c r="D440" s="111"/>
      <c r="E440" s="112">
        <v>10</v>
      </c>
      <c r="F440" s="111" t="s">
        <v>98</v>
      </c>
      <c r="G440" s="111">
        <v>6200</v>
      </c>
      <c r="H440" s="98">
        <f t="shared" si="25"/>
        <v>62000</v>
      </c>
      <c r="I440" s="113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8"/>
      <c r="W440" s="128"/>
    </row>
    <row r="441" s="76" customFormat="1" ht="13" spans="1:23">
      <c r="A441" s="91">
        <v>434</v>
      </c>
      <c r="B441" s="109"/>
      <c r="C441" s="114" t="s">
        <v>371</v>
      </c>
      <c r="D441" s="111"/>
      <c r="E441" s="112">
        <v>52</v>
      </c>
      <c r="F441" s="111" t="s">
        <v>372</v>
      </c>
      <c r="G441" s="111">
        <v>360</v>
      </c>
      <c r="H441" s="98">
        <f t="shared" si="25"/>
        <v>18720</v>
      </c>
      <c r="I441" s="113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8"/>
      <c r="W441" s="128"/>
    </row>
    <row r="442" s="76" customFormat="1" ht="13" spans="1:23">
      <c r="A442" s="91">
        <v>435</v>
      </c>
      <c r="B442" s="109"/>
      <c r="C442" s="114" t="s">
        <v>373</v>
      </c>
      <c r="D442" s="111"/>
      <c r="E442" s="112">
        <v>8</v>
      </c>
      <c r="F442" s="111" t="s">
        <v>112</v>
      </c>
      <c r="G442" s="111">
        <v>14260</v>
      </c>
      <c r="H442" s="98">
        <f t="shared" si="25"/>
        <v>114080</v>
      </c>
      <c r="I442" s="113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8"/>
      <c r="W442" s="128"/>
    </row>
    <row r="443" s="76" customFormat="1" ht="13" spans="1:23">
      <c r="A443" s="91">
        <v>436</v>
      </c>
      <c r="B443" s="109"/>
      <c r="C443" s="114" t="s">
        <v>374</v>
      </c>
      <c r="D443" s="111"/>
      <c r="E443" s="112">
        <v>8</v>
      </c>
      <c r="F443" s="111" t="s">
        <v>112</v>
      </c>
      <c r="G443" s="111">
        <v>9000</v>
      </c>
      <c r="H443" s="98">
        <f t="shared" si="25"/>
        <v>72000</v>
      </c>
      <c r="I443" s="113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8"/>
      <c r="W443" s="128"/>
    </row>
    <row r="444" s="76" customFormat="1" ht="13" spans="1:23">
      <c r="A444" s="91">
        <v>437</v>
      </c>
      <c r="B444" s="268" t="s">
        <v>42</v>
      </c>
      <c r="C444" s="231" t="s">
        <v>43</v>
      </c>
      <c r="D444" s="232"/>
      <c r="E444" s="233"/>
      <c r="F444" s="232"/>
      <c r="G444" s="232"/>
      <c r="H444" s="234">
        <f>H445+H481+H491</f>
        <v>6631195</v>
      </c>
      <c r="I444" s="240" t="s">
        <v>26</v>
      </c>
      <c r="J444" s="241"/>
      <c r="K444" s="241"/>
      <c r="L444" s="241"/>
      <c r="M444" s="241"/>
      <c r="N444" s="241"/>
      <c r="O444" s="241"/>
      <c r="P444" s="241"/>
      <c r="Q444" s="241"/>
      <c r="R444" s="241"/>
      <c r="S444" s="241"/>
      <c r="T444" s="241"/>
      <c r="U444" s="241"/>
      <c r="V444" s="128"/>
      <c r="W444" s="128"/>
    </row>
    <row r="445" s="76" customFormat="1" ht="13" spans="1:23">
      <c r="A445" s="91">
        <v>438</v>
      </c>
      <c r="B445" s="269" t="s">
        <v>42</v>
      </c>
      <c r="C445" s="236" t="s">
        <v>375</v>
      </c>
      <c r="D445" s="237" t="s">
        <v>25</v>
      </c>
      <c r="E445" s="238">
        <v>4</v>
      </c>
      <c r="F445" s="237"/>
      <c r="G445" s="237">
        <f>SUM(H446:H480)</f>
        <v>658936.25</v>
      </c>
      <c r="H445" s="239">
        <f>G445*E445</f>
        <v>2635745</v>
      </c>
      <c r="I445" s="242" t="s">
        <v>26</v>
      </c>
      <c r="J445" s="248"/>
      <c r="K445" s="249">
        <v>1</v>
      </c>
      <c r="L445" s="249"/>
      <c r="M445" s="249"/>
      <c r="N445" s="249">
        <v>1</v>
      </c>
      <c r="O445" s="249"/>
      <c r="P445" s="249"/>
      <c r="Q445" s="249">
        <v>1</v>
      </c>
      <c r="R445" s="249"/>
      <c r="S445" s="249">
        <v>1</v>
      </c>
      <c r="T445" s="243"/>
      <c r="U445" s="243"/>
      <c r="V445" s="128"/>
      <c r="W445" s="128"/>
    </row>
    <row r="446" s="76" customFormat="1" ht="13" spans="1:23">
      <c r="A446" s="91">
        <v>439</v>
      </c>
      <c r="B446" s="109"/>
      <c r="C446" s="114" t="s">
        <v>376</v>
      </c>
      <c r="D446" s="111"/>
      <c r="E446" s="112">
        <v>6</v>
      </c>
      <c r="F446" s="111" t="s">
        <v>98</v>
      </c>
      <c r="G446" s="111">
        <v>14500</v>
      </c>
      <c r="H446" s="98">
        <f>G446*E446</f>
        <v>87000</v>
      </c>
      <c r="I446" s="98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8"/>
      <c r="W446" s="128"/>
    </row>
    <row r="447" s="76" customFormat="1" ht="13" spans="1:23">
      <c r="A447" s="91">
        <v>440</v>
      </c>
      <c r="B447" s="109"/>
      <c r="C447" s="114" t="s">
        <v>377</v>
      </c>
      <c r="D447" s="111"/>
      <c r="E447" s="112">
        <v>6</v>
      </c>
      <c r="F447" s="111" t="s">
        <v>98</v>
      </c>
      <c r="G447" s="111">
        <v>9500</v>
      </c>
      <c r="H447" s="98">
        <f t="shared" ref="H447:H482" si="26">G447*E447</f>
        <v>57000</v>
      </c>
      <c r="I447" s="98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8"/>
      <c r="W447" s="128"/>
    </row>
    <row r="448" s="76" customFormat="1" ht="13" spans="1:23">
      <c r="A448" s="91">
        <v>441</v>
      </c>
      <c r="B448" s="109"/>
      <c r="C448" s="114" t="s">
        <v>378</v>
      </c>
      <c r="D448" s="111"/>
      <c r="E448" s="112">
        <v>7</v>
      </c>
      <c r="F448" s="111" t="s">
        <v>98</v>
      </c>
      <c r="G448" s="111">
        <v>1396</v>
      </c>
      <c r="H448" s="98">
        <f t="shared" si="26"/>
        <v>9772</v>
      </c>
      <c r="I448" s="98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8"/>
      <c r="W448" s="128"/>
    </row>
    <row r="449" s="76" customFormat="1" ht="13" spans="1:23">
      <c r="A449" s="91">
        <v>442</v>
      </c>
      <c r="B449" s="109"/>
      <c r="C449" s="114" t="s">
        <v>379</v>
      </c>
      <c r="D449" s="111"/>
      <c r="E449" s="112">
        <v>6</v>
      </c>
      <c r="F449" s="111" t="s">
        <v>98</v>
      </c>
      <c r="G449" s="111">
        <v>275</v>
      </c>
      <c r="H449" s="98">
        <f t="shared" si="26"/>
        <v>1650</v>
      </c>
      <c r="I449" s="113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8"/>
      <c r="W449" s="128"/>
    </row>
    <row r="450" s="76" customFormat="1" ht="13" spans="1:23">
      <c r="A450" s="91">
        <v>443</v>
      </c>
      <c r="B450" s="109"/>
      <c r="C450" s="114" t="s">
        <v>380</v>
      </c>
      <c r="D450" s="111"/>
      <c r="E450" s="112">
        <v>6</v>
      </c>
      <c r="F450" s="111" t="s">
        <v>98</v>
      </c>
      <c r="G450" s="111">
        <v>250</v>
      </c>
      <c r="H450" s="98">
        <f t="shared" si="26"/>
        <v>1500</v>
      </c>
      <c r="I450" s="113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8"/>
      <c r="W450" s="128"/>
    </row>
    <row r="451" s="76" customFormat="1" ht="13" spans="1:23">
      <c r="A451" s="91">
        <v>444</v>
      </c>
      <c r="B451" s="109"/>
      <c r="C451" s="114" t="s">
        <v>381</v>
      </c>
      <c r="D451" s="111"/>
      <c r="E451" s="112">
        <v>6</v>
      </c>
      <c r="F451" s="111" t="s">
        <v>98</v>
      </c>
      <c r="G451" s="111">
        <v>150</v>
      </c>
      <c r="H451" s="98">
        <f t="shared" si="26"/>
        <v>900</v>
      </c>
      <c r="I451" s="113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8"/>
      <c r="W451" s="128"/>
    </row>
    <row r="452" s="76" customFormat="1" ht="13" spans="1:23">
      <c r="A452" s="91">
        <v>445</v>
      </c>
      <c r="B452" s="109"/>
      <c r="C452" s="114" t="s">
        <v>382</v>
      </c>
      <c r="D452" s="111"/>
      <c r="E452" s="112">
        <v>6</v>
      </c>
      <c r="F452" s="111" t="s">
        <v>98</v>
      </c>
      <c r="G452" s="111">
        <v>250</v>
      </c>
      <c r="H452" s="98">
        <f t="shared" si="26"/>
        <v>1500</v>
      </c>
      <c r="I452" s="113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8"/>
      <c r="W452" s="128"/>
    </row>
    <row r="453" s="76" customFormat="1" ht="13" spans="1:23">
      <c r="A453" s="91">
        <v>446</v>
      </c>
      <c r="B453" s="109"/>
      <c r="C453" s="114" t="s">
        <v>383</v>
      </c>
      <c r="D453" s="111"/>
      <c r="E453" s="112">
        <v>6</v>
      </c>
      <c r="F453" s="111" t="s">
        <v>98</v>
      </c>
      <c r="G453" s="111">
        <v>120</v>
      </c>
      <c r="H453" s="98">
        <f t="shared" si="26"/>
        <v>720</v>
      </c>
      <c r="I453" s="113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8"/>
      <c r="W453" s="128"/>
    </row>
    <row r="454" s="76" customFormat="1" ht="13" spans="1:23">
      <c r="A454" s="91">
        <v>447</v>
      </c>
      <c r="B454" s="109"/>
      <c r="C454" s="114" t="s">
        <v>384</v>
      </c>
      <c r="D454" s="111"/>
      <c r="E454" s="112">
        <v>6</v>
      </c>
      <c r="F454" s="111" t="s">
        <v>98</v>
      </c>
      <c r="G454" s="111">
        <v>400</v>
      </c>
      <c r="H454" s="98">
        <f t="shared" si="26"/>
        <v>2400</v>
      </c>
      <c r="I454" s="113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8"/>
      <c r="W454" s="128"/>
    </row>
    <row r="455" s="76" customFormat="1" ht="13" spans="1:23">
      <c r="A455" s="91">
        <v>448</v>
      </c>
      <c r="B455" s="109"/>
      <c r="C455" s="114" t="s">
        <v>385</v>
      </c>
      <c r="D455" s="111"/>
      <c r="E455" s="112">
        <v>6</v>
      </c>
      <c r="F455" s="111" t="s">
        <v>98</v>
      </c>
      <c r="G455" s="111">
        <v>200</v>
      </c>
      <c r="H455" s="98">
        <f t="shared" si="26"/>
        <v>1200</v>
      </c>
      <c r="I455" s="113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8"/>
      <c r="W455" s="128"/>
    </row>
    <row r="456" s="76" customFormat="1" ht="13" spans="1:23">
      <c r="A456" s="91">
        <v>449</v>
      </c>
      <c r="B456" s="109"/>
      <c r="C456" s="114" t="s">
        <v>386</v>
      </c>
      <c r="D456" s="111"/>
      <c r="E456" s="112">
        <v>6</v>
      </c>
      <c r="F456" s="111" t="s">
        <v>102</v>
      </c>
      <c r="G456" s="111">
        <v>450</v>
      </c>
      <c r="H456" s="98">
        <f t="shared" si="26"/>
        <v>2700</v>
      </c>
      <c r="I456" s="113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8"/>
      <c r="W456" s="128"/>
    </row>
    <row r="457" s="76" customFormat="1" ht="13" spans="1:23">
      <c r="A457" s="91">
        <v>450</v>
      </c>
      <c r="B457" s="109"/>
      <c r="C457" s="114" t="s">
        <v>387</v>
      </c>
      <c r="D457" s="111"/>
      <c r="E457" s="112">
        <v>6</v>
      </c>
      <c r="F457" s="111" t="s">
        <v>98</v>
      </c>
      <c r="G457" s="111">
        <v>200</v>
      </c>
      <c r="H457" s="98">
        <f t="shared" si="26"/>
        <v>1200</v>
      </c>
      <c r="I457" s="113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8"/>
      <c r="W457" s="128"/>
    </row>
    <row r="458" s="76" customFormat="1" ht="13" spans="1:23">
      <c r="A458" s="91">
        <v>451</v>
      </c>
      <c r="B458" s="109"/>
      <c r="C458" s="114" t="s">
        <v>388</v>
      </c>
      <c r="D458" s="111"/>
      <c r="E458" s="112">
        <v>6</v>
      </c>
      <c r="F458" s="111" t="s">
        <v>102</v>
      </c>
      <c r="G458" s="111">
        <v>550</v>
      </c>
      <c r="H458" s="98">
        <f t="shared" si="26"/>
        <v>3300</v>
      </c>
      <c r="I458" s="113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8"/>
      <c r="W458" s="128"/>
    </row>
    <row r="459" s="76" customFormat="1" ht="13" spans="1:23">
      <c r="A459" s="91">
        <v>452</v>
      </c>
      <c r="B459" s="109"/>
      <c r="C459" s="114" t="s">
        <v>389</v>
      </c>
      <c r="D459" s="111"/>
      <c r="E459" s="112">
        <v>6</v>
      </c>
      <c r="F459" s="111" t="s">
        <v>102</v>
      </c>
      <c r="G459" s="111">
        <v>250</v>
      </c>
      <c r="H459" s="98">
        <f t="shared" si="26"/>
        <v>1500</v>
      </c>
      <c r="I459" s="113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8"/>
      <c r="W459" s="128"/>
    </row>
    <row r="460" s="76" customFormat="1" ht="13" spans="1:23">
      <c r="A460" s="91">
        <v>453</v>
      </c>
      <c r="B460" s="109"/>
      <c r="C460" s="114" t="s">
        <v>390</v>
      </c>
      <c r="D460" s="111"/>
      <c r="E460" s="112">
        <v>6</v>
      </c>
      <c r="F460" s="111" t="s">
        <v>102</v>
      </c>
      <c r="G460" s="111">
        <v>1587</v>
      </c>
      <c r="H460" s="98">
        <f t="shared" si="26"/>
        <v>9522</v>
      </c>
      <c r="I460" s="113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8"/>
      <c r="W460" s="128"/>
    </row>
    <row r="461" s="76" customFormat="1" ht="13" spans="1:23">
      <c r="A461" s="91">
        <v>454</v>
      </c>
      <c r="B461" s="109"/>
      <c r="C461" s="114" t="s">
        <v>391</v>
      </c>
      <c r="D461" s="111"/>
      <c r="E461" s="112">
        <v>7</v>
      </c>
      <c r="F461" s="111" t="s">
        <v>102</v>
      </c>
      <c r="G461" s="111">
        <v>14928</v>
      </c>
      <c r="H461" s="98">
        <f t="shared" si="26"/>
        <v>104496</v>
      </c>
      <c r="I461" s="113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8"/>
      <c r="W461" s="128"/>
    </row>
    <row r="462" s="76" customFormat="1" ht="13" spans="1:23">
      <c r="A462" s="91">
        <v>455</v>
      </c>
      <c r="B462" s="109"/>
      <c r="C462" s="114" t="s">
        <v>392</v>
      </c>
      <c r="D462" s="111"/>
      <c r="E462" s="112">
        <v>6</v>
      </c>
      <c r="F462" s="111" t="s">
        <v>102</v>
      </c>
      <c r="G462" s="111">
        <v>4000</v>
      </c>
      <c r="H462" s="98">
        <f t="shared" si="26"/>
        <v>24000</v>
      </c>
      <c r="I462" s="113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8"/>
      <c r="W462" s="128"/>
    </row>
    <row r="463" s="76" customFormat="1" ht="13" spans="1:23">
      <c r="A463" s="91">
        <v>456</v>
      </c>
      <c r="B463" s="109"/>
      <c r="C463" s="114" t="s">
        <v>393</v>
      </c>
      <c r="D463" s="111"/>
      <c r="E463" s="112">
        <v>6</v>
      </c>
      <c r="F463" s="111" t="s">
        <v>98</v>
      </c>
      <c r="G463" s="111">
        <v>800</v>
      </c>
      <c r="H463" s="98">
        <f t="shared" si="26"/>
        <v>4800</v>
      </c>
      <c r="I463" s="113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8"/>
      <c r="W463" s="128"/>
    </row>
    <row r="464" s="76" customFormat="1" ht="13" spans="1:23">
      <c r="A464" s="91">
        <v>457</v>
      </c>
      <c r="B464" s="109"/>
      <c r="C464" s="114" t="s">
        <v>394</v>
      </c>
      <c r="D464" s="111"/>
      <c r="E464" s="112">
        <v>6</v>
      </c>
      <c r="F464" s="111" t="s">
        <v>98</v>
      </c>
      <c r="G464" s="111">
        <v>500</v>
      </c>
      <c r="H464" s="98">
        <f t="shared" si="26"/>
        <v>3000</v>
      </c>
      <c r="I464" s="113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8"/>
      <c r="W464" s="128"/>
    </row>
    <row r="465" s="76" customFormat="1" ht="13" spans="1:23">
      <c r="A465" s="91">
        <v>458</v>
      </c>
      <c r="B465" s="109"/>
      <c r="C465" s="114" t="s">
        <v>395</v>
      </c>
      <c r="D465" s="111"/>
      <c r="E465" s="112">
        <v>6</v>
      </c>
      <c r="F465" s="111" t="s">
        <v>372</v>
      </c>
      <c r="G465" s="111">
        <v>300</v>
      </c>
      <c r="H465" s="98">
        <f t="shared" si="26"/>
        <v>1800</v>
      </c>
      <c r="I465" s="113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8"/>
      <c r="W465" s="128"/>
    </row>
    <row r="466" s="76" customFormat="1" ht="13" spans="1:23">
      <c r="A466" s="91">
        <v>459</v>
      </c>
      <c r="B466" s="109"/>
      <c r="C466" s="114" t="s">
        <v>396</v>
      </c>
      <c r="D466" s="111"/>
      <c r="E466" s="112">
        <v>6</v>
      </c>
      <c r="F466" s="111" t="s">
        <v>102</v>
      </c>
      <c r="G466" s="111">
        <v>110</v>
      </c>
      <c r="H466" s="98">
        <f t="shared" si="26"/>
        <v>660</v>
      </c>
      <c r="I466" s="113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8"/>
      <c r="W466" s="128"/>
    </row>
    <row r="467" s="76" customFormat="1" ht="13" spans="1:23">
      <c r="A467" s="91">
        <v>460</v>
      </c>
      <c r="B467" s="109"/>
      <c r="C467" s="114" t="s">
        <v>397</v>
      </c>
      <c r="D467" s="111"/>
      <c r="E467" s="112">
        <v>6</v>
      </c>
      <c r="F467" s="111" t="s">
        <v>372</v>
      </c>
      <c r="G467" s="111">
        <v>210</v>
      </c>
      <c r="H467" s="98">
        <f t="shared" si="26"/>
        <v>1260</v>
      </c>
      <c r="I467" s="113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8"/>
      <c r="W467" s="128"/>
    </row>
    <row r="468" s="76" customFormat="1" ht="13" spans="1:23">
      <c r="A468" s="91">
        <v>461</v>
      </c>
      <c r="B468" s="109"/>
      <c r="C468" s="114" t="s">
        <v>398</v>
      </c>
      <c r="D468" s="111"/>
      <c r="E468" s="112">
        <v>7</v>
      </c>
      <c r="F468" s="111" t="s">
        <v>102</v>
      </c>
      <c r="G468" s="111">
        <v>2902</v>
      </c>
      <c r="H468" s="98">
        <f t="shared" si="26"/>
        <v>20314</v>
      </c>
      <c r="I468" s="113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8"/>
      <c r="W468" s="128"/>
    </row>
    <row r="469" s="76" customFormat="1" ht="13" spans="1:23">
      <c r="A469" s="91">
        <v>462</v>
      </c>
      <c r="B469" s="109"/>
      <c r="C469" s="114" t="s">
        <v>399</v>
      </c>
      <c r="D469" s="111"/>
      <c r="E469" s="112">
        <v>6</v>
      </c>
      <c r="F469" s="111" t="s">
        <v>102</v>
      </c>
      <c r="G469" s="111">
        <v>9096</v>
      </c>
      <c r="H469" s="98">
        <f t="shared" si="26"/>
        <v>54576</v>
      </c>
      <c r="I469" s="113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8"/>
      <c r="W469" s="128"/>
    </row>
    <row r="470" s="76" customFormat="1" ht="13" spans="1:23">
      <c r="A470" s="91">
        <v>463</v>
      </c>
      <c r="B470" s="109"/>
      <c r="C470" s="114" t="s">
        <v>400</v>
      </c>
      <c r="D470" s="111"/>
      <c r="E470" s="112">
        <v>6</v>
      </c>
      <c r="F470" s="111" t="s">
        <v>401</v>
      </c>
      <c r="G470" s="111">
        <v>650</v>
      </c>
      <c r="H470" s="98">
        <f t="shared" si="26"/>
        <v>3900</v>
      </c>
      <c r="I470" s="113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8"/>
      <c r="W470" s="128"/>
    </row>
    <row r="471" s="76" customFormat="1" ht="13" spans="1:23">
      <c r="A471" s="91">
        <v>464</v>
      </c>
      <c r="B471" s="109"/>
      <c r="C471" s="114" t="s">
        <v>402</v>
      </c>
      <c r="D471" s="111"/>
      <c r="E471" s="112">
        <v>6</v>
      </c>
      <c r="F471" s="111" t="s">
        <v>401</v>
      </c>
      <c r="G471" s="111">
        <v>750</v>
      </c>
      <c r="H471" s="98">
        <f t="shared" si="26"/>
        <v>4500</v>
      </c>
      <c r="I471" s="113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8"/>
      <c r="W471" s="128"/>
    </row>
    <row r="472" s="76" customFormat="1" ht="13" spans="1:23">
      <c r="A472" s="91"/>
      <c r="B472" s="109"/>
      <c r="C472" s="114" t="s">
        <v>403</v>
      </c>
      <c r="D472" s="111"/>
      <c r="E472" s="112">
        <v>1</v>
      </c>
      <c r="F472" s="111" t="s">
        <v>401</v>
      </c>
      <c r="G472" s="111">
        <v>876.25</v>
      </c>
      <c r="H472" s="98">
        <f t="shared" si="26"/>
        <v>876.25</v>
      </c>
      <c r="I472" s="113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8"/>
      <c r="W472" s="128"/>
    </row>
    <row r="473" s="76" customFormat="1" ht="13" spans="1:23">
      <c r="A473" s="91">
        <v>465</v>
      </c>
      <c r="B473" s="109"/>
      <c r="C473" s="114" t="s">
        <v>404</v>
      </c>
      <c r="D473" s="111"/>
      <c r="E473" s="112">
        <v>6</v>
      </c>
      <c r="F473" s="111" t="s">
        <v>405</v>
      </c>
      <c r="G473" s="111">
        <v>75</v>
      </c>
      <c r="H473" s="98">
        <f t="shared" si="26"/>
        <v>450</v>
      </c>
      <c r="I473" s="113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8"/>
      <c r="W473" s="128"/>
    </row>
    <row r="474" s="76" customFormat="1" ht="13" spans="1:23">
      <c r="A474" s="91">
        <v>466</v>
      </c>
      <c r="B474" s="109"/>
      <c r="C474" s="114" t="s">
        <v>406</v>
      </c>
      <c r="D474" s="111"/>
      <c r="E474" s="112">
        <v>6</v>
      </c>
      <c r="F474" s="111" t="s">
        <v>98</v>
      </c>
      <c r="G474" s="111">
        <v>50</v>
      </c>
      <c r="H474" s="98">
        <f t="shared" si="26"/>
        <v>300</v>
      </c>
      <c r="I474" s="113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8"/>
      <c r="W474" s="128"/>
    </row>
    <row r="475" s="76" customFormat="1" ht="13" spans="1:23">
      <c r="A475" s="91">
        <v>467</v>
      </c>
      <c r="B475" s="109"/>
      <c r="C475" s="114" t="s">
        <v>407</v>
      </c>
      <c r="D475" s="111"/>
      <c r="E475" s="112">
        <v>6</v>
      </c>
      <c r="F475" s="111" t="s">
        <v>98</v>
      </c>
      <c r="G475" s="111">
        <v>19</v>
      </c>
      <c r="H475" s="98">
        <f t="shared" si="26"/>
        <v>114</v>
      </c>
      <c r="I475" s="113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8"/>
      <c r="W475" s="128"/>
    </row>
    <row r="476" s="76" customFormat="1" ht="13" spans="1:23">
      <c r="A476" s="91">
        <v>468</v>
      </c>
      <c r="B476" s="109"/>
      <c r="C476" s="114" t="s">
        <v>408</v>
      </c>
      <c r="D476" s="111"/>
      <c r="E476" s="112">
        <v>6</v>
      </c>
      <c r="F476" s="111" t="s">
        <v>98</v>
      </c>
      <c r="G476" s="111">
        <v>7000</v>
      </c>
      <c r="H476" s="98">
        <f t="shared" si="26"/>
        <v>42000</v>
      </c>
      <c r="I476" s="113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8"/>
      <c r="W476" s="128"/>
    </row>
    <row r="477" s="76" customFormat="1" ht="13" spans="1:23">
      <c r="A477" s="91">
        <v>469</v>
      </c>
      <c r="B477" s="109"/>
      <c r="C477" s="114" t="s">
        <v>409</v>
      </c>
      <c r="D477" s="111"/>
      <c r="E477" s="112">
        <v>6</v>
      </c>
      <c r="F477" s="111" t="s">
        <v>183</v>
      </c>
      <c r="G477" s="111">
        <v>8600</v>
      </c>
      <c r="H477" s="98">
        <f t="shared" si="26"/>
        <v>51600</v>
      </c>
      <c r="I477" s="113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8"/>
      <c r="W477" s="128"/>
    </row>
    <row r="478" s="76" customFormat="1" ht="13" spans="1:23">
      <c r="A478" s="91">
        <v>470</v>
      </c>
      <c r="B478" s="109"/>
      <c r="C478" s="114" t="s">
        <v>410</v>
      </c>
      <c r="D478" s="111"/>
      <c r="E478" s="112">
        <v>6</v>
      </c>
      <c r="F478" s="111" t="s">
        <v>183</v>
      </c>
      <c r="G478" s="111">
        <v>9800</v>
      </c>
      <c r="H478" s="98">
        <f t="shared" si="26"/>
        <v>58800</v>
      </c>
      <c r="I478" s="113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8"/>
      <c r="W478" s="128"/>
    </row>
    <row r="479" s="76" customFormat="1" ht="13" spans="1:23">
      <c r="A479" s="91">
        <v>471</v>
      </c>
      <c r="B479" s="109"/>
      <c r="C479" s="114" t="s">
        <v>411</v>
      </c>
      <c r="D479" s="111"/>
      <c r="E479" s="112">
        <v>6</v>
      </c>
      <c r="F479" s="111" t="s">
        <v>183</v>
      </c>
      <c r="G479" s="111">
        <v>6807</v>
      </c>
      <c r="H479" s="98">
        <f t="shared" si="26"/>
        <v>40842</v>
      </c>
      <c r="I479" s="113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8"/>
      <c r="W479" s="128"/>
    </row>
    <row r="480" s="76" customFormat="1" ht="13" spans="1:23">
      <c r="A480" s="91">
        <v>472</v>
      </c>
      <c r="B480" s="109"/>
      <c r="C480" s="114" t="s">
        <v>412</v>
      </c>
      <c r="D480" s="111"/>
      <c r="E480" s="112">
        <v>16</v>
      </c>
      <c r="F480" s="111" t="s">
        <v>133</v>
      </c>
      <c r="G480" s="111">
        <v>3674</v>
      </c>
      <c r="H480" s="98">
        <f t="shared" si="26"/>
        <v>58784</v>
      </c>
      <c r="I480" s="113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8"/>
      <c r="W480" s="128"/>
    </row>
    <row r="481" s="76" customFormat="1" ht="26" spans="1:23">
      <c r="A481" s="91">
        <v>473</v>
      </c>
      <c r="B481" s="269" t="s">
        <v>42</v>
      </c>
      <c r="C481" s="236" t="s">
        <v>413</v>
      </c>
      <c r="D481" s="237" t="s">
        <v>25</v>
      </c>
      <c r="E481" s="238">
        <v>4</v>
      </c>
      <c r="F481" s="237"/>
      <c r="G481" s="237">
        <f>SUM(H482:H490)</f>
        <v>771362.5</v>
      </c>
      <c r="H481" s="239">
        <f t="shared" si="26"/>
        <v>3085450</v>
      </c>
      <c r="I481" s="242" t="s">
        <v>26</v>
      </c>
      <c r="J481" s="244"/>
      <c r="K481" s="244">
        <v>1</v>
      </c>
      <c r="L481" s="244"/>
      <c r="M481" s="244"/>
      <c r="N481" s="244">
        <v>1</v>
      </c>
      <c r="O481" s="244"/>
      <c r="P481" s="244"/>
      <c r="Q481" s="244">
        <v>1</v>
      </c>
      <c r="R481" s="244"/>
      <c r="S481" s="244">
        <v>1</v>
      </c>
      <c r="T481" s="243"/>
      <c r="U481" s="243"/>
      <c r="V481" s="128"/>
      <c r="W481" s="128"/>
    </row>
    <row r="482" s="76" customFormat="1" ht="13" spans="1:23">
      <c r="A482" s="91">
        <v>474</v>
      </c>
      <c r="B482" s="109"/>
      <c r="C482" s="129" t="s">
        <v>132</v>
      </c>
      <c r="D482" s="111"/>
      <c r="E482" s="112">
        <v>2</v>
      </c>
      <c r="F482" s="111" t="s">
        <v>133</v>
      </c>
      <c r="G482" s="111">
        <v>34920.6</v>
      </c>
      <c r="H482" s="98">
        <f t="shared" si="26"/>
        <v>69841.2</v>
      </c>
      <c r="I482" s="113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8"/>
      <c r="W482" s="128"/>
    </row>
    <row r="483" s="76" customFormat="1" ht="13" spans="1:23">
      <c r="A483" s="91">
        <v>475</v>
      </c>
      <c r="B483" s="109"/>
      <c r="C483" s="129" t="s">
        <v>414</v>
      </c>
      <c r="D483" s="111"/>
      <c r="E483" s="112">
        <v>25</v>
      </c>
      <c r="F483" s="111" t="s">
        <v>98</v>
      </c>
      <c r="G483" s="111">
        <v>60</v>
      </c>
      <c r="H483" s="98">
        <f t="shared" ref="H483:H490" si="27">G483*E483</f>
        <v>1500</v>
      </c>
      <c r="I483" s="113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8"/>
      <c r="W483" s="128"/>
    </row>
    <row r="484" s="76" customFormat="1" ht="13" spans="1:23">
      <c r="A484" s="91">
        <v>476</v>
      </c>
      <c r="B484" s="109"/>
      <c r="C484" s="129" t="s">
        <v>415</v>
      </c>
      <c r="D484" s="111"/>
      <c r="E484" s="112">
        <v>30</v>
      </c>
      <c r="F484" s="111" t="s">
        <v>372</v>
      </c>
      <c r="G484" s="111">
        <v>260</v>
      </c>
      <c r="H484" s="98">
        <f t="shared" si="27"/>
        <v>7800</v>
      </c>
      <c r="I484" s="113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8"/>
      <c r="W484" s="128"/>
    </row>
    <row r="485" s="76" customFormat="1" ht="13" spans="1:23">
      <c r="A485" s="91">
        <v>477</v>
      </c>
      <c r="B485" s="109"/>
      <c r="C485" s="129" t="s">
        <v>416</v>
      </c>
      <c r="D485" s="111"/>
      <c r="E485" s="112">
        <v>25</v>
      </c>
      <c r="F485" s="111" t="s">
        <v>98</v>
      </c>
      <c r="G485" s="111">
        <v>6000</v>
      </c>
      <c r="H485" s="98">
        <f t="shared" si="27"/>
        <v>150000</v>
      </c>
      <c r="I485" s="113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8"/>
      <c r="W485" s="128"/>
    </row>
    <row r="486" s="76" customFormat="1" ht="13" spans="1:23">
      <c r="A486" s="91">
        <v>478</v>
      </c>
      <c r="B486" s="109"/>
      <c r="C486" s="129" t="s">
        <v>417</v>
      </c>
      <c r="D486" s="111"/>
      <c r="E486" s="112">
        <v>30</v>
      </c>
      <c r="F486" s="111" t="s">
        <v>98</v>
      </c>
      <c r="G486" s="111">
        <v>12816.01</v>
      </c>
      <c r="H486" s="98">
        <f t="shared" si="27"/>
        <v>384480.3</v>
      </c>
      <c r="I486" s="113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8"/>
      <c r="W486" s="128"/>
    </row>
    <row r="487" s="76" customFormat="1" ht="13" spans="1:23">
      <c r="A487" s="91">
        <v>479</v>
      </c>
      <c r="B487" s="109"/>
      <c r="C487" s="129" t="s">
        <v>418</v>
      </c>
      <c r="D487" s="111"/>
      <c r="E487" s="112">
        <v>30</v>
      </c>
      <c r="F487" s="111" t="s">
        <v>98</v>
      </c>
      <c r="G487" s="111">
        <v>4200</v>
      </c>
      <c r="H487" s="98">
        <f t="shared" si="27"/>
        <v>126000</v>
      </c>
      <c r="I487" s="113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8"/>
      <c r="W487" s="128"/>
    </row>
    <row r="488" s="76" customFormat="1" ht="13" spans="1:23">
      <c r="A488" s="91">
        <v>480</v>
      </c>
      <c r="B488" s="109"/>
      <c r="C488" s="129" t="s">
        <v>419</v>
      </c>
      <c r="D488" s="111"/>
      <c r="E488" s="112">
        <v>25</v>
      </c>
      <c r="F488" s="111" t="s">
        <v>98</v>
      </c>
      <c r="G488" s="111">
        <v>300</v>
      </c>
      <c r="H488" s="98">
        <f t="shared" si="27"/>
        <v>7500</v>
      </c>
      <c r="I488" s="113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8"/>
      <c r="W488" s="128"/>
    </row>
    <row r="489" s="76" customFormat="1" ht="13" spans="1:23">
      <c r="A489" s="91">
        <v>481</v>
      </c>
      <c r="B489" s="109"/>
      <c r="C489" s="129" t="s">
        <v>420</v>
      </c>
      <c r="D489" s="111"/>
      <c r="E489" s="112">
        <v>34</v>
      </c>
      <c r="F489" s="111" t="s">
        <v>98</v>
      </c>
      <c r="G489" s="111">
        <v>499</v>
      </c>
      <c r="H489" s="98">
        <f t="shared" si="27"/>
        <v>16966</v>
      </c>
      <c r="I489" s="113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8"/>
      <c r="W489" s="128"/>
    </row>
    <row r="490" s="76" customFormat="1" ht="13" spans="1:23">
      <c r="A490" s="91">
        <v>482</v>
      </c>
      <c r="B490" s="109"/>
      <c r="C490" s="129" t="s">
        <v>421</v>
      </c>
      <c r="D490" s="111"/>
      <c r="E490" s="112">
        <v>25</v>
      </c>
      <c r="F490" s="111" t="s">
        <v>98</v>
      </c>
      <c r="G490" s="111">
        <v>291</v>
      </c>
      <c r="H490" s="98">
        <f t="shared" si="27"/>
        <v>7275</v>
      </c>
      <c r="I490" s="113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8"/>
      <c r="W490" s="128"/>
    </row>
    <row r="491" s="76" customFormat="1" ht="13" spans="1:23">
      <c r="A491" s="91">
        <v>483</v>
      </c>
      <c r="B491" s="269" t="s">
        <v>42</v>
      </c>
      <c r="C491" s="245" t="s">
        <v>285</v>
      </c>
      <c r="D491" s="237" t="s">
        <v>25</v>
      </c>
      <c r="E491" s="238"/>
      <c r="F491" s="237"/>
      <c r="G491" s="237"/>
      <c r="H491" s="239">
        <f>SUM(H492:H497)</f>
        <v>910000</v>
      </c>
      <c r="I491" s="242" t="s">
        <v>26</v>
      </c>
      <c r="J491" s="243"/>
      <c r="K491" s="243"/>
      <c r="L491" s="243"/>
      <c r="M491" s="244">
        <v>1</v>
      </c>
      <c r="N491" s="244"/>
      <c r="O491" s="244"/>
      <c r="P491" s="244"/>
      <c r="Q491" s="243"/>
      <c r="R491" s="243"/>
      <c r="S491" s="243"/>
      <c r="T491" s="243"/>
      <c r="U491" s="243"/>
      <c r="V491" s="128"/>
      <c r="W491" s="128"/>
    </row>
    <row r="492" s="76" customFormat="1" ht="13" spans="1:23">
      <c r="A492" s="91">
        <v>484</v>
      </c>
      <c r="B492" s="109"/>
      <c r="C492" s="129" t="s">
        <v>132</v>
      </c>
      <c r="D492" s="111"/>
      <c r="E492" s="112">
        <v>4</v>
      </c>
      <c r="F492" s="111" t="s">
        <v>133</v>
      </c>
      <c r="G492" s="111">
        <v>34481.25</v>
      </c>
      <c r="H492" s="98">
        <f>G492*E492</f>
        <v>137925</v>
      </c>
      <c r="I492" s="98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8"/>
      <c r="W492" s="128"/>
    </row>
    <row r="493" s="76" customFormat="1" ht="13" spans="1:23">
      <c r="A493" s="91">
        <v>485</v>
      </c>
      <c r="B493" s="109"/>
      <c r="C493" s="129" t="s">
        <v>422</v>
      </c>
      <c r="D493" s="111"/>
      <c r="E493" s="112">
        <v>50</v>
      </c>
      <c r="F493" s="111" t="s">
        <v>353</v>
      </c>
      <c r="G493" s="111">
        <v>5300</v>
      </c>
      <c r="H493" s="98">
        <f t="shared" ref="H493:H497" si="28">G493*E493</f>
        <v>265000</v>
      </c>
      <c r="I493" s="113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8"/>
      <c r="W493" s="128"/>
    </row>
    <row r="494" s="76" customFormat="1" ht="13" spans="1:23">
      <c r="A494" s="91">
        <v>486</v>
      </c>
      <c r="B494" s="109"/>
      <c r="C494" s="129" t="s">
        <v>423</v>
      </c>
      <c r="D494" s="111"/>
      <c r="E494" s="112">
        <v>50</v>
      </c>
      <c r="F494" s="111" t="s">
        <v>353</v>
      </c>
      <c r="G494" s="111">
        <v>8256</v>
      </c>
      <c r="H494" s="98">
        <f t="shared" si="28"/>
        <v>412800</v>
      </c>
      <c r="I494" s="113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8"/>
      <c r="W494" s="128"/>
    </row>
    <row r="495" s="76" customFormat="1" ht="13" spans="1:23">
      <c r="A495" s="91">
        <v>487</v>
      </c>
      <c r="B495" s="109"/>
      <c r="C495" s="129" t="s">
        <v>424</v>
      </c>
      <c r="D495" s="111"/>
      <c r="E495" s="112">
        <v>50</v>
      </c>
      <c r="F495" s="111" t="s">
        <v>98</v>
      </c>
      <c r="G495" s="111">
        <v>207</v>
      </c>
      <c r="H495" s="98">
        <f t="shared" si="28"/>
        <v>10350</v>
      </c>
      <c r="I495" s="113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8"/>
      <c r="W495" s="128"/>
    </row>
    <row r="496" s="76" customFormat="1" ht="13" spans="1:23">
      <c r="A496" s="91">
        <v>488</v>
      </c>
      <c r="B496" s="109"/>
      <c r="C496" s="129" t="s">
        <v>425</v>
      </c>
      <c r="D496" s="111"/>
      <c r="E496" s="112">
        <v>50</v>
      </c>
      <c r="F496" s="111" t="s">
        <v>98</v>
      </c>
      <c r="G496" s="111">
        <v>207</v>
      </c>
      <c r="H496" s="98">
        <f t="shared" si="28"/>
        <v>10350</v>
      </c>
      <c r="I496" s="113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8"/>
      <c r="W496" s="128"/>
    </row>
    <row r="497" s="76" customFormat="1" ht="13" spans="1:23">
      <c r="A497" s="91">
        <v>489</v>
      </c>
      <c r="B497" s="109"/>
      <c r="C497" s="129" t="s">
        <v>426</v>
      </c>
      <c r="D497" s="111"/>
      <c r="E497" s="112">
        <v>45</v>
      </c>
      <c r="F497" s="111" t="s">
        <v>98</v>
      </c>
      <c r="G497" s="111">
        <v>1635</v>
      </c>
      <c r="H497" s="98">
        <f t="shared" si="28"/>
        <v>73575</v>
      </c>
      <c r="I497" s="113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8"/>
      <c r="W497" s="128"/>
    </row>
    <row r="498" s="76" customFormat="1" ht="13" spans="1:23">
      <c r="A498" s="91">
        <v>490</v>
      </c>
      <c r="B498" s="268" t="s">
        <v>44</v>
      </c>
      <c r="C498" s="231" t="s">
        <v>427</v>
      </c>
      <c r="D498" s="232"/>
      <c r="E498" s="233"/>
      <c r="F498" s="232"/>
      <c r="G498" s="232"/>
      <c r="H498" s="234">
        <f>H499+H501</f>
        <v>37334164</v>
      </c>
      <c r="I498" s="240" t="s">
        <v>47</v>
      </c>
      <c r="J498" s="241"/>
      <c r="K498" s="241"/>
      <c r="L498" s="241"/>
      <c r="M498" s="241"/>
      <c r="N498" s="241"/>
      <c r="O498" s="241"/>
      <c r="P498" s="241"/>
      <c r="Q498" s="241"/>
      <c r="R498" s="241"/>
      <c r="S498" s="241"/>
      <c r="T498" s="241"/>
      <c r="U498" s="241"/>
      <c r="V498" s="128"/>
      <c r="W498" s="128"/>
    </row>
    <row r="499" s="76" customFormat="1" ht="26" spans="1:23">
      <c r="A499" s="91">
        <v>491</v>
      </c>
      <c r="B499" s="269" t="s">
        <v>44</v>
      </c>
      <c r="C499" s="236" t="s">
        <v>428</v>
      </c>
      <c r="D499" s="237" t="s">
        <v>25</v>
      </c>
      <c r="E499" s="238"/>
      <c r="F499" s="237"/>
      <c r="G499" s="237"/>
      <c r="H499" s="239">
        <f>H500</f>
        <v>19706000</v>
      </c>
      <c r="I499" s="242" t="s">
        <v>47</v>
      </c>
      <c r="J499" s="243"/>
      <c r="K499" s="244">
        <v>5</v>
      </c>
      <c r="L499" s="244"/>
      <c r="M499" s="244">
        <v>5</v>
      </c>
      <c r="N499" s="244"/>
      <c r="O499" s="244">
        <v>5</v>
      </c>
      <c r="P499" s="244"/>
      <c r="Q499" s="244">
        <v>5</v>
      </c>
      <c r="R499" s="244"/>
      <c r="S499" s="244">
        <v>5</v>
      </c>
      <c r="T499" s="244"/>
      <c r="U499" s="243"/>
      <c r="V499" s="128"/>
      <c r="W499" s="128"/>
    </row>
    <row r="500" s="76" customFormat="1" ht="13" spans="1:23">
      <c r="A500" s="91">
        <v>492</v>
      </c>
      <c r="B500" s="109"/>
      <c r="C500" s="129" t="s">
        <v>429</v>
      </c>
      <c r="D500" s="111"/>
      <c r="E500" s="112">
        <v>25</v>
      </c>
      <c r="F500" s="111" t="s">
        <v>133</v>
      </c>
      <c r="G500" s="111">
        <v>788240</v>
      </c>
      <c r="H500" s="98">
        <f>G500*E500</f>
        <v>19706000</v>
      </c>
      <c r="I500" s="246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8"/>
      <c r="W500" s="128"/>
    </row>
    <row r="501" s="76" customFormat="1" ht="13" spans="1:23">
      <c r="A501" s="91">
        <v>493</v>
      </c>
      <c r="B501" s="269" t="s">
        <v>44</v>
      </c>
      <c r="C501" s="245" t="s">
        <v>429</v>
      </c>
      <c r="D501" s="237" t="s">
        <v>25</v>
      </c>
      <c r="E501" s="238"/>
      <c r="F501" s="237"/>
      <c r="G501" s="237"/>
      <c r="H501" s="239">
        <f>SUM(H502:H506)</f>
        <v>17628164</v>
      </c>
      <c r="I501" s="242" t="s">
        <v>47</v>
      </c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128"/>
      <c r="W501" s="128"/>
    </row>
    <row r="502" s="76" customFormat="1" ht="13" spans="1:23">
      <c r="A502" s="91">
        <v>494</v>
      </c>
      <c r="B502" s="109"/>
      <c r="C502" s="129" t="s">
        <v>429</v>
      </c>
      <c r="D502" s="111"/>
      <c r="E502" s="112">
        <v>10</v>
      </c>
      <c r="F502" s="111" t="s">
        <v>133</v>
      </c>
      <c r="G502" s="111">
        <v>980856.4</v>
      </c>
      <c r="H502" s="98">
        <f>G502*E502</f>
        <v>9808564</v>
      </c>
      <c r="I502" s="113"/>
      <c r="J502" s="125"/>
      <c r="K502" s="131">
        <v>2</v>
      </c>
      <c r="L502" s="131"/>
      <c r="M502" s="131">
        <v>2</v>
      </c>
      <c r="N502" s="131"/>
      <c r="O502" s="131">
        <v>2</v>
      </c>
      <c r="P502" s="131"/>
      <c r="Q502" s="131">
        <v>2</v>
      </c>
      <c r="R502" s="131"/>
      <c r="S502" s="131">
        <v>2</v>
      </c>
      <c r="T502" s="131"/>
      <c r="U502" s="125"/>
      <c r="V502" s="128"/>
      <c r="W502" s="128"/>
    </row>
    <row r="503" s="76" customFormat="1" ht="13" spans="1:23">
      <c r="A503" s="91">
        <v>495</v>
      </c>
      <c r="B503" s="109"/>
      <c r="C503" s="129" t="s">
        <v>430</v>
      </c>
      <c r="D503" s="111"/>
      <c r="E503" s="112">
        <v>4</v>
      </c>
      <c r="F503" s="111" t="s">
        <v>133</v>
      </c>
      <c r="G503" s="111">
        <v>512600</v>
      </c>
      <c r="H503" s="98">
        <f>G503*E503</f>
        <v>2050400</v>
      </c>
      <c r="I503" s="113"/>
      <c r="J503" s="125"/>
      <c r="K503" s="131">
        <v>1</v>
      </c>
      <c r="L503" s="131"/>
      <c r="M503" s="131"/>
      <c r="N503" s="131">
        <v>1</v>
      </c>
      <c r="O503" s="131"/>
      <c r="P503" s="131"/>
      <c r="Q503" s="131">
        <v>1</v>
      </c>
      <c r="R503" s="131"/>
      <c r="S503" s="131"/>
      <c r="T503" s="131">
        <v>1</v>
      </c>
      <c r="U503" s="125"/>
      <c r="V503" s="128"/>
      <c r="W503" s="128"/>
    </row>
    <row r="504" s="76" customFormat="1" ht="13" spans="1:23">
      <c r="A504" s="91">
        <v>496</v>
      </c>
      <c r="B504" s="109"/>
      <c r="C504" s="129" t="s">
        <v>431</v>
      </c>
      <c r="D504" s="111"/>
      <c r="E504" s="112">
        <v>4</v>
      </c>
      <c r="F504" s="111" t="s">
        <v>133</v>
      </c>
      <c r="G504" s="111">
        <v>836750</v>
      </c>
      <c r="H504" s="98">
        <f>G504*E504</f>
        <v>3347000</v>
      </c>
      <c r="I504" s="113"/>
      <c r="J504" s="125"/>
      <c r="K504" s="131">
        <v>1</v>
      </c>
      <c r="L504" s="125"/>
      <c r="M504" s="125"/>
      <c r="N504" s="131">
        <v>1</v>
      </c>
      <c r="O504" s="125"/>
      <c r="P504" s="125"/>
      <c r="Q504" s="131">
        <v>1</v>
      </c>
      <c r="R504" s="125"/>
      <c r="S504" s="125"/>
      <c r="T504" s="131">
        <v>1</v>
      </c>
      <c r="U504" s="125"/>
      <c r="V504" s="128"/>
      <c r="W504" s="128"/>
    </row>
    <row r="505" s="76" customFormat="1" ht="13" spans="1:23">
      <c r="A505" s="91">
        <v>497</v>
      </c>
      <c r="B505" s="109"/>
      <c r="C505" s="114" t="s">
        <v>432</v>
      </c>
      <c r="D505" s="111"/>
      <c r="E505" s="112">
        <v>4</v>
      </c>
      <c r="F505" s="111" t="s">
        <v>133</v>
      </c>
      <c r="G505" s="111">
        <v>530550</v>
      </c>
      <c r="H505" s="98">
        <f>G505*E505</f>
        <v>2122200</v>
      </c>
      <c r="I505" s="113"/>
      <c r="J505" s="125"/>
      <c r="K505" s="131">
        <v>1</v>
      </c>
      <c r="L505" s="125"/>
      <c r="M505" s="125"/>
      <c r="N505" s="131">
        <v>1</v>
      </c>
      <c r="O505" s="125"/>
      <c r="P505" s="125"/>
      <c r="Q505" s="131">
        <v>1</v>
      </c>
      <c r="R505" s="125"/>
      <c r="S505" s="125"/>
      <c r="T505" s="131">
        <v>1</v>
      </c>
      <c r="U505" s="125"/>
      <c r="V505" s="128"/>
      <c r="W505" s="128"/>
    </row>
    <row r="506" s="76" customFormat="1" ht="13" spans="1:23">
      <c r="A506" s="91">
        <v>498</v>
      </c>
      <c r="B506" s="109"/>
      <c r="C506" s="129" t="s">
        <v>433</v>
      </c>
      <c r="D506" s="111"/>
      <c r="E506" s="112">
        <v>1</v>
      </c>
      <c r="F506" s="111" t="s">
        <v>133</v>
      </c>
      <c r="G506" s="111">
        <v>300000</v>
      </c>
      <c r="H506" s="98">
        <f>G506*E506</f>
        <v>300000</v>
      </c>
      <c r="I506" s="113"/>
      <c r="J506" s="125"/>
      <c r="K506" s="131">
        <v>1</v>
      </c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8"/>
      <c r="W506" s="128"/>
    </row>
    <row r="507" s="76" customFormat="1" ht="13" spans="1:23">
      <c r="A507" s="91">
        <v>499</v>
      </c>
      <c r="B507" s="268" t="s">
        <v>44</v>
      </c>
      <c r="C507" s="231" t="s">
        <v>427</v>
      </c>
      <c r="D507" s="232"/>
      <c r="E507" s="233"/>
      <c r="F507" s="232"/>
      <c r="G507" s="232"/>
      <c r="H507" s="234">
        <f>H508</f>
        <v>480000</v>
      </c>
      <c r="I507" s="240" t="s">
        <v>26</v>
      </c>
      <c r="J507" s="241"/>
      <c r="K507" s="241"/>
      <c r="L507" s="241"/>
      <c r="M507" s="241"/>
      <c r="N507" s="241"/>
      <c r="O507" s="241"/>
      <c r="P507" s="241"/>
      <c r="Q507" s="241"/>
      <c r="R507" s="241"/>
      <c r="S507" s="241"/>
      <c r="T507" s="241"/>
      <c r="U507" s="241"/>
      <c r="V507" s="128"/>
      <c r="W507" s="128"/>
    </row>
    <row r="508" s="76" customFormat="1" ht="13" spans="1:23">
      <c r="A508" s="91">
        <v>500</v>
      </c>
      <c r="B508" s="269" t="s">
        <v>44</v>
      </c>
      <c r="C508" s="245" t="s">
        <v>434</v>
      </c>
      <c r="D508" s="237" t="s">
        <v>25</v>
      </c>
      <c r="E508" s="238"/>
      <c r="F508" s="237"/>
      <c r="G508" s="237"/>
      <c r="H508" s="239">
        <f>H509</f>
        <v>480000</v>
      </c>
      <c r="I508" s="242" t="s">
        <v>26</v>
      </c>
      <c r="J508" s="243"/>
      <c r="K508" s="243"/>
      <c r="L508" s="243"/>
      <c r="M508" s="244">
        <v>1</v>
      </c>
      <c r="N508" s="243"/>
      <c r="O508" s="243"/>
      <c r="P508" s="243"/>
      <c r="Q508" s="243"/>
      <c r="R508" s="243"/>
      <c r="S508" s="243"/>
      <c r="T508" s="243"/>
      <c r="U508" s="243"/>
      <c r="V508" s="128"/>
      <c r="W508" s="128"/>
    </row>
    <row r="509" s="76" customFormat="1" ht="13" spans="1:23">
      <c r="A509" s="91">
        <v>501</v>
      </c>
      <c r="B509" s="109"/>
      <c r="C509" s="129" t="s">
        <v>435</v>
      </c>
      <c r="D509" s="111"/>
      <c r="E509" s="112">
        <v>1</v>
      </c>
      <c r="F509" s="111" t="s">
        <v>133</v>
      </c>
      <c r="G509" s="111">
        <v>480000</v>
      </c>
      <c r="H509" s="98">
        <f>G509*E509</f>
        <v>480000</v>
      </c>
      <c r="I509" s="113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8"/>
      <c r="W509" s="128"/>
    </row>
    <row r="510" s="76" customFormat="1" ht="26" spans="1:23">
      <c r="A510" s="91">
        <v>502</v>
      </c>
      <c r="B510" s="268" t="s">
        <v>48</v>
      </c>
      <c r="C510" s="247" t="s">
        <v>436</v>
      </c>
      <c r="D510" s="232"/>
      <c r="E510" s="233"/>
      <c r="F510" s="232"/>
      <c r="G510" s="232"/>
      <c r="H510" s="234">
        <f>H511</f>
        <v>16084800</v>
      </c>
      <c r="I510" s="240" t="s">
        <v>47</v>
      </c>
      <c r="J510" s="241"/>
      <c r="K510" s="241"/>
      <c r="L510" s="241"/>
      <c r="M510" s="241"/>
      <c r="N510" s="241"/>
      <c r="O510" s="241"/>
      <c r="P510" s="241"/>
      <c r="Q510" s="241"/>
      <c r="R510" s="241"/>
      <c r="S510" s="241"/>
      <c r="T510" s="241"/>
      <c r="U510" s="241"/>
      <c r="V510" s="128"/>
      <c r="W510" s="128"/>
    </row>
    <row r="511" s="76" customFormat="1" ht="13" spans="1:23">
      <c r="A511" s="91">
        <v>503</v>
      </c>
      <c r="B511" s="269" t="s">
        <v>48</v>
      </c>
      <c r="C511" s="245" t="s">
        <v>437</v>
      </c>
      <c r="D511" s="237" t="s">
        <v>46</v>
      </c>
      <c r="E511" s="238"/>
      <c r="F511" s="237"/>
      <c r="G511" s="237"/>
      <c r="H511" s="239">
        <f>H512</f>
        <v>16084800</v>
      </c>
      <c r="I511" s="242" t="s">
        <v>47</v>
      </c>
      <c r="J511" s="243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128"/>
      <c r="W511" s="128"/>
    </row>
    <row r="512" s="76" customFormat="1" ht="13" spans="1:23">
      <c r="A512" s="91">
        <v>504</v>
      </c>
      <c r="B512" s="109"/>
      <c r="C512" s="129" t="s">
        <v>438</v>
      </c>
      <c r="D512" s="111"/>
      <c r="E512" s="112">
        <v>20</v>
      </c>
      <c r="F512" s="111" t="s">
        <v>133</v>
      </c>
      <c r="G512" s="111">
        <v>804240</v>
      </c>
      <c r="H512" s="98">
        <f>G512*E512</f>
        <v>16084800</v>
      </c>
      <c r="I512" s="113"/>
      <c r="J512" s="125"/>
      <c r="K512" s="131">
        <v>5</v>
      </c>
      <c r="L512" s="131"/>
      <c r="M512" s="131"/>
      <c r="N512" s="131">
        <v>5</v>
      </c>
      <c r="O512" s="131"/>
      <c r="P512" s="131"/>
      <c r="Q512" s="131">
        <v>5</v>
      </c>
      <c r="R512" s="131"/>
      <c r="S512" s="131"/>
      <c r="T512" s="131">
        <v>5</v>
      </c>
      <c r="U512" s="131"/>
      <c r="V512" s="128"/>
      <c r="W512" s="128"/>
    </row>
    <row r="513" s="76" customFormat="1" ht="13" spans="1:23">
      <c r="A513" s="91">
        <v>505</v>
      </c>
      <c r="B513" s="268" t="s">
        <v>50</v>
      </c>
      <c r="C513" s="231" t="s">
        <v>51</v>
      </c>
      <c r="D513" s="232"/>
      <c r="E513" s="233"/>
      <c r="F513" s="232"/>
      <c r="G513" s="232"/>
      <c r="H513" s="234">
        <f>H514</f>
        <v>1650000</v>
      </c>
      <c r="I513" s="240" t="s">
        <v>47</v>
      </c>
      <c r="J513" s="241"/>
      <c r="K513" s="241"/>
      <c r="L513" s="241"/>
      <c r="M513" s="241"/>
      <c r="N513" s="241"/>
      <c r="O513" s="241"/>
      <c r="P513" s="241"/>
      <c r="Q513" s="241"/>
      <c r="R513" s="241"/>
      <c r="S513" s="241"/>
      <c r="T513" s="241"/>
      <c r="U513" s="241"/>
      <c r="V513" s="128"/>
      <c r="W513" s="128"/>
    </row>
    <row r="514" s="76" customFormat="1" ht="13" spans="1:23">
      <c r="A514" s="91">
        <v>506</v>
      </c>
      <c r="B514" s="269" t="s">
        <v>50</v>
      </c>
      <c r="C514" s="245" t="s">
        <v>439</v>
      </c>
      <c r="D514" s="237" t="s">
        <v>46</v>
      </c>
      <c r="E514" s="238"/>
      <c r="F514" s="237"/>
      <c r="G514" s="237"/>
      <c r="H514" s="239">
        <f>H515</f>
        <v>1650000</v>
      </c>
      <c r="I514" s="242" t="s">
        <v>47</v>
      </c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128"/>
      <c r="W514" s="128"/>
    </row>
    <row r="515" s="76" customFormat="1" ht="13" spans="1:23">
      <c r="A515" s="91">
        <v>507</v>
      </c>
      <c r="B515" s="109"/>
      <c r="C515" s="129" t="s">
        <v>440</v>
      </c>
      <c r="D515" s="111"/>
      <c r="E515" s="112">
        <v>4</v>
      </c>
      <c r="F515" s="111" t="s">
        <v>133</v>
      </c>
      <c r="G515" s="111">
        <v>412500</v>
      </c>
      <c r="H515" s="98">
        <f>G515*E515</f>
        <v>1650000</v>
      </c>
      <c r="I515" s="113"/>
      <c r="J515" s="125"/>
      <c r="K515" s="131">
        <v>1</v>
      </c>
      <c r="L515" s="131"/>
      <c r="M515" s="131"/>
      <c r="N515" s="131">
        <v>1</v>
      </c>
      <c r="O515" s="131"/>
      <c r="P515" s="131"/>
      <c r="Q515" s="131">
        <v>1</v>
      </c>
      <c r="R515" s="131"/>
      <c r="S515" s="131"/>
      <c r="T515" s="131">
        <v>1</v>
      </c>
      <c r="U515" s="125"/>
      <c r="V515" s="128"/>
      <c r="W515" s="128"/>
    </row>
    <row r="516" s="76" customFormat="1" ht="26" spans="1:23">
      <c r="A516" s="91">
        <v>508</v>
      </c>
      <c r="B516" s="268" t="s">
        <v>52</v>
      </c>
      <c r="C516" s="247" t="s">
        <v>53</v>
      </c>
      <c r="D516" s="232"/>
      <c r="E516" s="233"/>
      <c r="F516" s="232"/>
      <c r="G516" s="232"/>
      <c r="H516" s="234">
        <f>H517</f>
        <v>30652115</v>
      </c>
      <c r="I516" s="240" t="s">
        <v>65</v>
      </c>
      <c r="J516" s="241"/>
      <c r="K516" s="241"/>
      <c r="L516" s="241"/>
      <c r="M516" s="241"/>
      <c r="N516" s="241"/>
      <c r="O516" s="241"/>
      <c r="P516" s="241"/>
      <c r="Q516" s="241"/>
      <c r="R516" s="241"/>
      <c r="S516" s="241"/>
      <c r="T516" s="241"/>
      <c r="U516" s="241"/>
      <c r="V516" s="128"/>
      <c r="W516" s="128"/>
    </row>
    <row r="517" s="76" customFormat="1" ht="26" spans="1:23">
      <c r="A517" s="91">
        <v>509</v>
      </c>
      <c r="B517" s="269" t="s">
        <v>52</v>
      </c>
      <c r="C517" s="236" t="s">
        <v>441</v>
      </c>
      <c r="D517" s="237" t="s">
        <v>25</v>
      </c>
      <c r="E517" s="238"/>
      <c r="F517" s="237"/>
      <c r="G517" s="237"/>
      <c r="H517" s="239">
        <f>SUM(H518:H542)</f>
        <v>30652115</v>
      </c>
      <c r="I517" s="242" t="s">
        <v>65</v>
      </c>
      <c r="J517" s="244">
        <v>1</v>
      </c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128"/>
      <c r="W517" s="128"/>
    </row>
    <row r="518" s="76" customFormat="1" ht="13" spans="1:23">
      <c r="A518" s="91">
        <v>510</v>
      </c>
      <c r="B518" s="109"/>
      <c r="C518" s="129" t="s">
        <v>442</v>
      </c>
      <c r="D518" s="111"/>
      <c r="E518" s="112">
        <v>162</v>
      </c>
      <c r="F518" s="111" t="s">
        <v>98</v>
      </c>
      <c r="G518" s="111">
        <v>163267.66</v>
      </c>
      <c r="H518" s="98">
        <f>G518*E518</f>
        <v>26449360.92</v>
      </c>
      <c r="I518" s="113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8"/>
      <c r="W518" s="128"/>
    </row>
    <row r="519" s="76" customFormat="1" ht="13" spans="1:23">
      <c r="A519" s="91">
        <v>511</v>
      </c>
      <c r="B519" s="109"/>
      <c r="C519" s="129" t="s">
        <v>443</v>
      </c>
      <c r="D519" s="111"/>
      <c r="E519" s="112">
        <v>95</v>
      </c>
      <c r="F519" s="111" t="s">
        <v>98</v>
      </c>
      <c r="G519" s="111">
        <v>16715.52</v>
      </c>
      <c r="H519" s="98">
        <f t="shared" ref="H519:H542" si="29">G519*E519</f>
        <v>1587974.4</v>
      </c>
      <c r="I519" s="113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8"/>
      <c r="W519" s="128"/>
    </row>
    <row r="520" s="76" customFormat="1" ht="13" spans="1:23">
      <c r="A520" s="91">
        <v>512</v>
      </c>
      <c r="B520" s="109"/>
      <c r="C520" s="129" t="s">
        <v>444</v>
      </c>
      <c r="D520" s="111"/>
      <c r="E520" s="112">
        <v>126</v>
      </c>
      <c r="F520" s="111" t="s">
        <v>98</v>
      </c>
      <c r="G520" s="111">
        <v>485.76</v>
      </c>
      <c r="H520" s="98">
        <f t="shared" si="29"/>
        <v>61205.76</v>
      </c>
      <c r="I520" s="113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8"/>
      <c r="W520" s="128"/>
    </row>
    <row r="521" s="76" customFormat="1" ht="13" spans="1:23">
      <c r="A521" s="91">
        <v>513</v>
      </c>
      <c r="B521" s="109"/>
      <c r="C521" s="129" t="s">
        <v>445</v>
      </c>
      <c r="D521" s="111"/>
      <c r="E521" s="112">
        <v>116</v>
      </c>
      <c r="F521" s="111" t="s">
        <v>98</v>
      </c>
      <c r="G521" s="111">
        <v>504</v>
      </c>
      <c r="H521" s="98">
        <f t="shared" si="29"/>
        <v>58464</v>
      </c>
      <c r="I521" s="113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8"/>
      <c r="W521" s="128"/>
    </row>
    <row r="522" s="76" customFormat="1" ht="13" spans="1:23">
      <c r="A522" s="91">
        <v>514</v>
      </c>
      <c r="B522" s="109"/>
      <c r="C522" s="129" t="s">
        <v>446</v>
      </c>
      <c r="D522" s="111"/>
      <c r="E522" s="112">
        <v>123</v>
      </c>
      <c r="F522" s="111" t="s">
        <v>98</v>
      </c>
      <c r="G522" s="111">
        <v>504</v>
      </c>
      <c r="H522" s="98">
        <f t="shared" si="29"/>
        <v>61992</v>
      </c>
      <c r="I522" s="113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8"/>
      <c r="W522" s="128"/>
    </row>
    <row r="523" s="76" customFormat="1" ht="13" spans="1:23">
      <c r="A523" s="91">
        <v>515</v>
      </c>
      <c r="B523" s="109"/>
      <c r="C523" s="129" t="s">
        <v>447</v>
      </c>
      <c r="D523" s="111"/>
      <c r="E523" s="112">
        <v>95</v>
      </c>
      <c r="F523" s="111" t="s">
        <v>98</v>
      </c>
      <c r="G523" s="111">
        <v>544.32</v>
      </c>
      <c r="H523" s="98">
        <f t="shared" si="29"/>
        <v>51710.4</v>
      </c>
      <c r="I523" s="113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8"/>
      <c r="W523" s="128"/>
    </row>
    <row r="524" s="76" customFormat="1" ht="13" spans="1:23">
      <c r="A524" s="91">
        <v>516</v>
      </c>
      <c r="B524" s="109"/>
      <c r="C524" s="129" t="s">
        <v>448</v>
      </c>
      <c r="D524" s="111"/>
      <c r="E524" s="112">
        <v>42</v>
      </c>
      <c r="F524" s="111" t="s">
        <v>98</v>
      </c>
      <c r="G524" s="111">
        <v>2708.16</v>
      </c>
      <c r="H524" s="98">
        <f t="shared" si="29"/>
        <v>113742.72</v>
      </c>
      <c r="I524" s="113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8"/>
      <c r="W524" s="128"/>
    </row>
    <row r="525" s="76" customFormat="1" ht="13" spans="1:23">
      <c r="A525" s="91">
        <v>517</v>
      </c>
      <c r="B525" s="109"/>
      <c r="C525" s="129" t="s">
        <v>449</v>
      </c>
      <c r="D525" s="111"/>
      <c r="E525" s="112">
        <v>105</v>
      </c>
      <c r="F525" s="111" t="s">
        <v>98</v>
      </c>
      <c r="G525" s="111">
        <v>411.36</v>
      </c>
      <c r="H525" s="98">
        <f t="shared" si="29"/>
        <v>43192.8</v>
      </c>
      <c r="I525" s="113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8"/>
      <c r="W525" s="128"/>
    </row>
    <row r="526" s="76" customFormat="1" ht="13" spans="1:23">
      <c r="A526" s="91">
        <v>518</v>
      </c>
      <c r="B526" s="109"/>
      <c r="C526" s="129" t="s">
        <v>450</v>
      </c>
      <c r="D526" s="111"/>
      <c r="E526" s="112">
        <v>110</v>
      </c>
      <c r="F526" s="111" t="s">
        <v>98</v>
      </c>
      <c r="G526" s="111">
        <v>5053.44</v>
      </c>
      <c r="H526" s="98">
        <f t="shared" si="29"/>
        <v>555878.4</v>
      </c>
      <c r="I526" s="113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8"/>
      <c r="W526" s="128"/>
    </row>
    <row r="527" s="76" customFormat="1" ht="13" spans="1:23">
      <c r="A527" s="91">
        <v>519</v>
      </c>
      <c r="B527" s="109"/>
      <c r="C527" s="129" t="s">
        <v>451</v>
      </c>
      <c r="D527" s="111"/>
      <c r="E527" s="112">
        <v>65</v>
      </c>
      <c r="F527" s="111" t="s">
        <v>98</v>
      </c>
      <c r="G527" s="111">
        <v>3083.52</v>
      </c>
      <c r="H527" s="98">
        <f t="shared" si="29"/>
        <v>200428.8</v>
      </c>
      <c r="I527" s="113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8"/>
      <c r="W527" s="128"/>
    </row>
    <row r="528" s="76" customFormat="1" ht="13" spans="1:23">
      <c r="A528" s="91">
        <v>520</v>
      </c>
      <c r="B528" s="109"/>
      <c r="C528" s="129" t="s">
        <v>452</v>
      </c>
      <c r="D528" s="111"/>
      <c r="E528" s="112">
        <v>80</v>
      </c>
      <c r="F528" s="111" t="s">
        <v>98</v>
      </c>
      <c r="G528" s="111">
        <v>6989.83</v>
      </c>
      <c r="H528" s="98">
        <f t="shared" si="29"/>
        <v>559186.4</v>
      </c>
      <c r="I528" s="113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8"/>
      <c r="W528" s="128"/>
    </row>
    <row r="529" s="76" customFormat="1" ht="13" spans="1:23">
      <c r="A529" s="91">
        <v>521</v>
      </c>
      <c r="B529" s="109"/>
      <c r="C529" s="129" t="s">
        <v>453</v>
      </c>
      <c r="D529" s="111"/>
      <c r="E529" s="112">
        <v>78</v>
      </c>
      <c r="F529" s="111" t="s">
        <v>98</v>
      </c>
      <c r="G529" s="111">
        <v>1966.56</v>
      </c>
      <c r="H529" s="98">
        <f t="shared" si="29"/>
        <v>153391.68</v>
      </c>
      <c r="I529" s="113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8"/>
      <c r="W529" s="128"/>
    </row>
    <row r="530" s="76" customFormat="1" ht="13" spans="1:23">
      <c r="A530" s="91">
        <v>522</v>
      </c>
      <c r="B530" s="109"/>
      <c r="C530" s="129" t="s">
        <v>454</v>
      </c>
      <c r="D530" s="111"/>
      <c r="E530" s="112">
        <v>26</v>
      </c>
      <c r="F530" s="111" t="s">
        <v>98</v>
      </c>
      <c r="G530" s="111">
        <v>2688.32</v>
      </c>
      <c r="H530" s="98">
        <f t="shared" si="29"/>
        <v>69896.32</v>
      </c>
      <c r="I530" s="113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8"/>
      <c r="W530" s="128"/>
    </row>
    <row r="531" s="76" customFormat="1" ht="13" spans="1:23">
      <c r="A531" s="91">
        <v>523</v>
      </c>
      <c r="B531" s="109"/>
      <c r="C531" s="129" t="s">
        <v>455</v>
      </c>
      <c r="D531" s="111"/>
      <c r="E531" s="112">
        <v>78</v>
      </c>
      <c r="F531" s="111" t="s">
        <v>98</v>
      </c>
      <c r="G531" s="111">
        <v>2288.64</v>
      </c>
      <c r="H531" s="98">
        <f t="shared" si="29"/>
        <v>178513.92</v>
      </c>
      <c r="I531" s="113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8"/>
      <c r="W531" s="128"/>
    </row>
    <row r="532" s="76" customFormat="1" ht="13" spans="1:23">
      <c r="A532" s="91">
        <v>524</v>
      </c>
      <c r="B532" s="109"/>
      <c r="C532" s="129" t="s">
        <v>456</v>
      </c>
      <c r="D532" s="111"/>
      <c r="E532" s="112">
        <v>12</v>
      </c>
      <c r="F532" s="111" t="s">
        <v>98</v>
      </c>
      <c r="G532" s="111">
        <v>636.96</v>
      </c>
      <c r="H532" s="98">
        <f t="shared" si="29"/>
        <v>7643.52</v>
      </c>
      <c r="I532" s="113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8"/>
      <c r="W532" s="128"/>
    </row>
    <row r="533" s="76" customFormat="1" ht="13" spans="1:23">
      <c r="A533" s="91">
        <v>525</v>
      </c>
      <c r="B533" s="109"/>
      <c r="C533" s="129" t="s">
        <v>457</v>
      </c>
      <c r="D533" s="111"/>
      <c r="E533" s="112">
        <v>17</v>
      </c>
      <c r="F533" s="111" t="s">
        <v>98</v>
      </c>
      <c r="G533" s="111">
        <v>299.04</v>
      </c>
      <c r="H533" s="98">
        <f t="shared" si="29"/>
        <v>5083.68</v>
      </c>
      <c r="I533" s="113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8"/>
      <c r="W533" s="128"/>
    </row>
    <row r="534" s="76" customFormat="1" ht="13" spans="1:23">
      <c r="A534" s="91">
        <v>526</v>
      </c>
      <c r="B534" s="109"/>
      <c r="C534" s="129" t="s">
        <v>458</v>
      </c>
      <c r="D534" s="111"/>
      <c r="E534" s="112">
        <v>6</v>
      </c>
      <c r="F534" s="111" t="s">
        <v>98</v>
      </c>
      <c r="G534" s="111">
        <v>12273.12</v>
      </c>
      <c r="H534" s="98">
        <f t="shared" si="29"/>
        <v>73638.72</v>
      </c>
      <c r="I534" s="113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8"/>
      <c r="W534" s="128"/>
    </row>
    <row r="535" s="76" customFormat="1" ht="13" spans="1:23">
      <c r="A535" s="91">
        <v>527</v>
      </c>
      <c r="B535" s="109"/>
      <c r="C535" s="129" t="s">
        <v>459</v>
      </c>
      <c r="D535" s="111"/>
      <c r="E535" s="112">
        <v>15</v>
      </c>
      <c r="F535" s="111" t="s">
        <v>98</v>
      </c>
      <c r="G535" s="111">
        <v>16124.16</v>
      </c>
      <c r="H535" s="98">
        <f t="shared" si="29"/>
        <v>241862.4</v>
      </c>
      <c r="I535" s="113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8"/>
      <c r="W535" s="128"/>
    </row>
    <row r="536" s="76" customFormat="1" ht="13" spans="1:23">
      <c r="A536" s="91">
        <v>528</v>
      </c>
      <c r="B536" s="109"/>
      <c r="C536" s="129" t="s">
        <v>460</v>
      </c>
      <c r="D536" s="111"/>
      <c r="E536" s="112">
        <v>3</v>
      </c>
      <c r="F536" s="111" t="s">
        <v>98</v>
      </c>
      <c r="G536" s="111">
        <v>4292.68</v>
      </c>
      <c r="H536" s="98">
        <f t="shared" si="29"/>
        <v>12878.04</v>
      </c>
      <c r="I536" s="113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8"/>
      <c r="W536" s="128"/>
    </row>
    <row r="537" s="76" customFormat="1" ht="13" spans="1:23">
      <c r="A537" s="91">
        <v>529</v>
      </c>
      <c r="B537" s="109"/>
      <c r="C537" s="129" t="s">
        <v>461</v>
      </c>
      <c r="D537" s="111"/>
      <c r="E537" s="112">
        <v>200</v>
      </c>
      <c r="F537" s="111" t="s">
        <v>98</v>
      </c>
      <c r="G537" s="111">
        <v>50.88</v>
      </c>
      <c r="H537" s="98">
        <f t="shared" si="29"/>
        <v>10176</v>
      </c>
      <c r="I537" s="113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8"/>
      <c r="W537" s="128"/>
    </row>
    <row r="538" s="76" customFormat="1" ht="13" spans="1:23">
      <c r="A538" s="91">
        <v>530</v>
      </c>
      <c r="B538" s="109"/>
      <c r="C538" s="129" t="s">
        <v>462</v>
      </c>
      <c r="D538" s="111"/>
      <c r="E538" s="112">
        <v>202</v>
      </c>
      <c r="F538" s="111" t="s">
        <v>98</v>
      </c>
      <c r="G538" s="111">
        <v>202.08</v>
      </c>
      <c r="H538" s="98">
        <f t="shared" si="29"/>
        <v>40820.16</v>
      </c>
      <c r="I538" s="113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8"/>
      <c r="W538" s="128"/>
    </row>
    <row r="539" s="76" customFormat="1" ht="13" spans="1:23">
      <c r="A539" s="91">
        <v>531</v>
      </c>
      <c r="B539" s="109"/>
      <c r="C539" s="129" t="s">
        <v>463</v>
      </c>
      <c r="D539" s="111"/>
      <c r="E539" s="112">
        <v>204</v>
      </c>
      <c r="F539" s="111" t="s">
        <v>98</v>
      </c>
      <c r="G539" s="111">
        <v>181.44</v>
      </c>
      <c r="H539" s="98">
        <f t="shared" si="29"/>
        <v>37013.76</v>
      </c>
      <c r="I539" s="113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8"/>
      <c r="W539" s="128"/>
    </row>
    <row r="540" s="76" customFormat="1" ht="13" spans="1:23">
      <c r="A540" s="91">
        <v>532</v>
      </c>
      <c r="B540" s="109"/>
      <c r="C540" s="129" t="s">
        <v>464</v>
      </c>
      <c r="D540" s="111"/>
      <c r="E540" s="112">
        <v>205</v>
      </c>
      <c r="F540" s="111" t="s">
        <v>98</v>
      </c>
      <c r="G540" s="111">
        <v>36</v>
      </c>
      <c r="H540" s="98">
        <f t="shared" si="29"/>
        <v>7380</v>
      </c>
      <c r="I540" s="113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8"/>
      <c r="W540" s="128"/>
    </row>
    <row r="541" s="76" customFormat="1" ht="13" spans="1:23">
      <c r="A541" s="91">
        <v>533</v>
      </c>
      <c r="B541" s="109"/>
      <c r="C541" s="129" t="s">
        <v>465</v>
      </c>
      <c r="D541" s="111"/>
      <c r="E541" s="112">
        <v>150</v>
      </c>
      <c r="F541" s="111" t="s">
        <v>98</v>
      </c>
      <c r="G541" s="111">
        <v>196.32</v>
      </c>
      <c r="H541" s="98">
        <f t="shared" si="29"/>
        <v>29448</v>
      </c>
      <c r="I541" s="113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8"/>
      <c r="W541" s="128"/>
    </row>
    <row r="542" s="76" customFormat="1" ht="13" spans="1:23">
      <c r="A542" s="91">
        <v>534</v>
      </c>
      <c r="B542" s="109"/>
      <c r="C542" s="129" t="s">
        <v>466</v>
      </c>
      <c r="D542" s="111"/>
      <c r="E542" s="112">
        <v>20</v>
      </c>
      <c r="F542" s="111" t="s">
        <v>98</v>
      </c>
      <c r="G542" s="111">
        <v>2061.61</v>
      </c>
      <c r="H542" s="98">
        <f t="shared" si="29"/>
        <v>41232.2</v>
      </c>
      <c r="I542" s="113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8"/>
      <c r="W542" s="128"/>
    </row>
    <row r="543" s="76" customFormat="1" ht="13" spans="1:23">
      <c r="A543" s="91">
        <v>535</v>
      </c>
      <c r="B543" s="268" t="s">
        <v>54</v>
      </c>
      <c r="C543" s="231" t="s">
        <v>467</v>
      </c>
      <c r="D543" s="232"/>
      <c r="E543" s="233"/>
      <c r="F543" s="232"/>
      <c r="G543" s="232"/>
      <c r="H543" s="234">
        <f>H544+H546</f>
        <v>4594550</v>
      </c>
      <c r="I543" s="240" t="s">
        <v>26</v>
      </c>
      <c r="J543" s="241"/>
      <c r="K543" s="241"/>
      <c r="L543" s="241"/>
      <c r="M543" s="241"/>
      <c r="N543" s="241"/>
      <c r="O543" s="241"/>
      <c r="P543" s="241"/>
      <c r="Q543" s="241"/>
      <c r="R543" s="241"/>
      <c r="S543" s="241"/>
      <c r="T543" s="241"/>
      <c r="U543" s="241"/>
      <c r="V543" s="128"/>
      <c r="W543" s="128"/>
    </row>
    <row r="544" s="76" customFormat="1" ht="13" spans="1:23">
      <c r="A544" s="91">
        <v>536</v>
      </c>
      <c r="B544" s="269" t="s">
        <v>54</v>
      </c>
      <c r="C544" s="236" t="s">
        <v>375</v>
      </c>
      <c r="D544" s="237" t="s">
        <v>25</v>
      </c>
      <c r="E544" s="238">
        <v>2</v>
      </c>
      <c r="F544" s="237"/>
      <c r="G544" s="237">
        <f>H545</f>
        <v>540000</v>
      </c>
      <c r="H544" s="239">
        <f>G544*E544</f>
        <v>1080000</v>
      </c>
      <c r="I544" s="242" t="s">
        <v>26</v>
      </c>
      <c r="J544" s="243"/>
      <c r="K544" s="243"/>
      <c r="L544" s="243"/>
      <c r="M544" s="244">
        <v>1</v>
      </c>
      <c r="N544" s="244"/>
      <c r="O544" s="244"/>
      <c r="P544" s="244"/>
      <c r="Q544" s="244">
        <v>1</v>
      </c>
      <c r="R544" s="243"/>
      <c r="S544" s="243"/>
      <c r="T544" s="243"/>
      <c r="U544" s="243"/>
      <c r="V544" s="128"/>
      <c r="W544" s="128"/>
    </row>
    <row r="545" s="76" customFormat="1" ht="13" spans="1:23">
      <c r="A545" s="91">
        <v>537</v>
      </c>
      <c r="B545" s="109"/>
      <c r="C545" s="129" t="s">
        <v>468</v>
      </c>
      <c r="D545" s="111"/>
      <c r="E545" s="112">
        <v>12</v>
      </c>
      <c r="F545" s="111" t="s">
        <v>102</v>
      </c>
      <c r="G545" s="111">
        <v>45000</v>
      </c>
      <c r="H545" s="98">
        <f>G545*E545</f>
        <v>540000</v>
      </c>
      <c r="I545" s="246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8"/>
      <c r="W545" s="128"/>
    </row>
    <row r="546" s="76" customFormat="1" ht="26" spans="1:23">
      <c r="A546" s="91">
        <v>538</v>
      </c>
      <c r="B546" s="269" t="s">
        <v>54</v>
      </c>
      <c r="C546" s="236" t="s">
        <v>413</v>
      </c>
      <c r="D546" s="237" t="s">
        <v>25</v>
      </c>
      <c r="E546" s="238">
        <v>4</v>
      </c>
      <c r="F546" s="237"/>
      <c r="G546" s="237">
        <f>SUM(H547:H550)</f>
        <v>878637.5</v>
      </c>
      <c r="H546" s="239">
        <f>G546*E546</f>
        <v>3514550</v>
      </c>
      <c r="I546" s="242" t="s">
        <v>26</v>
      </c>
      <c r="J546" s="244"/>
      <c r="K546" s="244">
        <v>1</v>
      </c>
      <c r="L546" s="244"/>
      <c r="M546" s="244"/>
      <c r="N546" s="244">
        <v>1</v>
      </c>
      <c r="O546" s="244"/>
      <c r="P546" s="244"/>
      <c r="Q546" s="244">
        <v>1</v>
      </c>
      <c r="R546" s="244"/>
      <c r="S546" s="244">
        <v>1</v>
      </c>
      <c r="T546" s="243"/>
      <c r="U546" s="243"/>
      <c r="V546" s="128"/>
      <c r="W546" s="128"/>
    </row>
    <row r="547" s="76" customFormat="1" ht="13" spans="1:23">
      <c r="A547" s="91">
        <v>539</v>
      </c>
      <c r="B547" s="109"/>
      <c r="C547" s="129" t="s">
        <v>469</v>
      </c>
      <c r="D547" s="111"/>
      <c r="E547" s="112">
        <v>30</v>
      </c>
      <c r="F547" s="111" t="s">
        <v>98</v>
      </c>
      <c r="G547" s="111">
        <v>14950</v>
      </c>
      <c r="H547" s="98">
        <f>G547*E547</f>
        <v>448500</v>
      </c>
      <c r="I547" s="113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8"/>
      <c r="W547" s="128"/>
    </row>
    <row r="548" s="76" customFormat="1" ht="13" spans="1:23">
      <c r="A548" s="91">
        <v>540</v>
      </c>
      <c r="B548" s="109"/>
      <c r="C548" s="129" t="s">
        <v>470</v>
      </c>
      <c r="D548" s="111"/>
      <c r="E548" s="112">
        <v>20</v>
      </c>
      <c r="F548" s="111" t="s">
        <v>98</v>
      </c>
      <c r="G548" s="111">
        <v>14650</v>
      </c>
      <c r="H548" s="98">
        <f t="shared" ref="H548:H550" si="30">G548*E548</f>
        <v>293000</v>
      </c>
      <c r="I548" s="113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8"/>
      <c r="W548" s="128"/>
    </row>
    <row r="549" s="76" customFormat="1" ht="13" spans="1:23">
      <c r="A549" s="91">
        <v>541</v>
      </c>
      <c r="B549" s="109"/>
      <c r="C549" s="129" t="s">
        <v>471</v>
      </c>
      <c r="D549" s="111"/>
      <c r="E549" s="112">
        <v>15</v>
      </c>
      <c r="F549" s="111" t="s">
        <v>98</v>
      </c>
      <c r="G549" s="111">
        <v>7292.5</v>
      </c>
      <c r="H549" s="98">
        <f t="shared" si="30"/>
        <v>109387.5</v>
      </c>
      <c r="I549" s="113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8"/>
      <c r="W549" s="128"/>
    </row>
    <row r="550" s="76" customFormat="1" ht="13" spans="1:23">
      <c r="A550" s="91">
        <v>542</v>
      </c>
      <c r="B550" s="109"/>
      <c r="C550" s="129" t="s">
        <v>426</v>
      </c>
      <c r="D550" s="111"/>
      <c r="E550" s="112">
        <v>15</v>
      </c>
      <c r="F550" s="111" t="s">
        <v>98</v>
      </c>
      <c r="G550" s="111">
        <v>1850</v>
      </c>
      <c r="H550" s="98">
        <f t="shared" si="30"/>
        <v>27750</v>
      </c>
      <c r="I550" s="113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8"/>
      <c r="W550" s="128"/>
    </row>
    <row r="551" s="76" customFormat="1" ht="13" spans="1:23">
      <c r="A551" s="91">
        <v>543</v>
      </c>
      <c r="B551" s="268" t="s">
        <v>56</v>
      </c>
      <c r="C551" s="231" t="s">
        <v>57</v>
      </c>
      <c r="D551" s="232"/>
      <c r="E551" s="233"/>
      <c r="F551" s="232"/>
      <c r="G551" s="232"/>
      <c r="H551" s="234">
        <f>H552</f>
        <v>750000</v>
      </c>
      <c r="I551" s="240" t="s">
        <v>26</v>
      </c>
      <c r="J551" s="241"/>
      <c r="K551" s="241"/>
      <c r="L551" s="241"/>
      <c r="M551" s="241"/>
      <c r="N551" s="241"/>
      <c r="O551" s="241"/>
      <c r="P551" s="241"/>
      <c r="Q551" s="241"/>
      <c r="R551" s="241"/>
      <c r="S551" s="241"/>
      <c r="T551" s="241"/>
      <c r="U551" s="241"/>
      <c r="V551" s="128"/>
      <c r="W551" s="128"/>
    </row>
    <row r="552" s="76" customFormat="1" ht="26" spans="1:23">
      <c r="A552" s="91">
        <v>544</v>
      </c>
      <c r="B552" s="269" t="s">
        <v>56</v>
      </c>
      <c r="C552" s="236" t="s">
        <v>472</v>
      </c>
      <c r="D552" s="237" t="s">
        <v>473</v>
      </c>
      <c r="E552" s="238"/>
      <c r="F552" s="237"/>
      <c r="G552" s="237"/>
      <c r="H552" s="239">
        <f>H553</f>
        <v>750000</v>
      </c>
      <c r="I552" s="242" t="s">
        <v>26</v>
      </c>
      <c r="J552" s="243"/>
      <c r="K552" s="243"/>
      <c r="L552" s="243"/>
      <c r="M552" s="244">
        <v>1</v>
      </c>
      <c r="N552" s="243"/>
      <c r="O552" s="243"/>
      <c r="P552" s="243"/>
      <c r="Q552" s="243"/>
      <c r="R552" s="243"/>
      <c r="S552" s="243"/>
      <c r="T552" s="243"/>
      <c r="U552" s="243"/>
      <c r="V552" s="128"/>
      <c r="W552" s="128"/>
    </row>
    <row r="553" s="76" customFormat="1" ht="13" spans="1:23">
      <c r="A553" s="91">
        <v>545</v>
      </c>
      <c r="B553" s="109"/>
      <c r="C553" s="129" t="s">
        <v>474</v>
      </c>
      <c r="D553" s="111"/>
      <c r="E553" s="112">
        <v>1</v>
      </c>
      <c r="F553" s="111" t="s">
        <v>133</v>
      </c>
      <c r="G553" s="111">
        <v>750000</v>
      </c>
      <c r="H553" s="98">
        <f>G553*E553</f>
        <v>750000</v>
      </c>
      <c r="I553" s="246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8"/>
      <c r="W553" s="128"/>
    </row>
    <row r="554" s="76" customFormat="1" ht="13" spans="1:23">
      <c r="A554" s="91">
        <v>546</v>
      </c>
      <c r="B554" s="109"/>
      <c r="C554" s="135" t="s">
        <v>475</v>
      </c>
      <c r="D554" s="111"/>
      <c r="E554" s="112"/>
      <c r="F554" s="111"/>
      <c r="G554" s="111"/>
      <c r="H554" s="113"/>
      <c r="I554" s="113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8"/>
      <c r="W554" s="128"/>
    </row>
    <row r="555" s="76" customFormat="1" ht="26" spans="1:23">
      <c r="A555" s="91">
        <v>547</v>
      </c>
      <c r="B555" s="268" t="s">
        <v>59</v>
      </c>
      <c r="C555" s="247" t="s">
        <v>60</v>
      </c>
      <c r="D555" s="232"/>
      <c r="E555" s="233"/>
      <c r="F555" s="232"/>
      <c r="G555" s="232"/>
      <c r="H555" s="234">
        <f>H556+H563</f>
        <v>14892800</v>
      </c>
      <c r="I555" s="240" t="s">
        <v>65</v>
      </c>
      <c r="J555" s="241"/>
      <c r="K555" s="241"/>
      <c r="L555" s="241"/>
      <c r="M555" s="241"/>
      <c r="N555" s="241"/>
      <c r="O555" s="241"/>
      <c r="P555" s="241"/>
      <c r="Q555" s="241"/>
      <c r="R555" s="241"/>
      <c r="S555" s="241"/>
      <c r="T555" s="241"/>
      <c r="U555" s="241"/>
      <c r="V555" s="128"/>
      <c r="W555" s="128"/>
    </row>
    <row r="556" s="76" customFormat="1" ht="39" spans="1:23">
      <c r="A556" s="91">
        <v>548</v>
      </c>
      <c r="B556" s="269" t="s">
        <v>59</v>
      </c>
      <c r="C556" s="236" t="s">
        <v>476</v>
      </c>
      <c r="D556" s="237" t="s">
        <v>477</v>
      </c>
      <c r="E556" s="238"/>
      <c r="F556" s="237"/>
      <c r="G556" s="237"/>
      <c r="H556" s="239">
        <f>SUM(H557:H562)</f>
        <v>4205000</v>
      </c>
      <c r="I556" s="242" t="s">
        <v>65</v>
      </c>
      <c r="J556" s="244">
        <v>1</v>
      </c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128"/>
      <c r="W556" s="128"/>
    </row>
    <row r="557" s="76" customFormat="1" ht="13" spans="1:23">
      <c r="A557" s="91">
        <v>549</v>
      </c>
      <c r="B557" s="109"/>
      <c r="C557" s="129" t="s">
        <v>478</v>
      </c>
      <c r="D557" s="111"/>
      <c r="E557" s="112">
        <v>9</v>
      </c>
      <c r="F557" s="111" t="s">
        <v>102</v>
      </c>
      <c r="G557" s="111">
        <v>100000</v>
      </c>
      <c r="H557" s="98">
        <f>G557*E557</f>
        <v>900000</v>
      </c>
      <c r="I557" s="246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8"/>
      <c r="W557" s="128"/>
    </row>
    <row r="558" s="76" customFormat="1" ht="13" spans="1:23">
      <c r="A558" s="91">
        <v>550</v>
      </c>
      <c r="B558" s="109"/>
      <c r="C558" s="129" t="s">
        <v>479</v>
      </c>
      <c r="D558" s="111"/>
      <c r="E558" s="112">
        <v>30</v>
      </c>
      <c r="F558" s="111" t="s">
        <v>102</v>
      </c>
      <c r="G558" s="111">
        <v>60000</v>
      </c>
      <c r="H558" s="98">
        <f t="shared" ref="H558:H562" si="31">G558*E558</f>
        <v>1800000</v>
      </c>
      <c r="I558" s="246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8"/>
      <c r="W558" s="128"/>
    </row>
    <row r="559" s="76" customFormat="1" ht="13" spans="1:23">
      <c r="A559" s="91">
        <v>551</v>
      </c>
      <c r="B559" s="109"/>
      <c r="C559" s="129" t="s">
        <v>480</v>
      </c>
      <c r="D559" s="111"/>
      <c r="E559" s="112">
        <v>11</v>
      </c>
      <c r="F559" s="111" t="s">
        <v>102</v>
      </c>
      <c r="G559" s="111">
        <v>30000</v>
      </c>
      <c r="H559" s="98">
        <f t="shared" si="31"/>
        <v>330000</v>
      </c>
      <c r="I559" s="246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8"/>
      <c r="W559" s="128"/>
    </row>
    <row r="560" s="76" customFormat="1" ht="13" spans="1:23">
      <c r="A560" s="91">
        <v>552</v>
      </c>
      <c r="B560" s="109"/>
      <c r="C560" s="129" t="s">
        <v>481</v>
      </c>
      <c r="D560" s="111"/>
      <c r="E560" s="112">
        <v>23</v>
      </c>
      <c r="F560" s="111" t="s">
        <v>102</v>
      </c>
      <c r="G560" s="111">
        <v>25000</v>
      </c>
      <c r="H560" s="98">
        <f t="shared" si="31"/>
        <v>575000</v>
      </c>
      <c r="I560" s="246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8"/>
      <c r="W560" s="128"/>
    </row>
    <row r="561" s="76" customFormat="1" ht="13" spans="1:23">
      <c r="A561" s="91">
        <v>553</v>
      </c>
      <c r="B561" s="109"/>
      <c r="C561" s="129" t="s">
        <v>482</v>
      </c>
      <c r="D561" s="111"/>
      <c r="E561" s="112">
        <v>10</v>
      </c>
      <c r="F561" s="111" t="s">
        <v>102</v>
      </c>
      <c r="G561" s="111">
        <v>50000</v>
      </c>
      <c r="H561" s="98">
        <f t="shared" si="31"/>
        <v>500000</v>
      </c>
      <c r="I561" s="246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8"/>
      <c r="W561" s="128"/>
    </row>
    <row r="562" s="76" customFormat="1" ht="13" spans="1:23">
      <c r="A562" s="91">
        <v>554</v>
      </c>
      <c r="B562" s="109"/>
      <c r="C562" s="129" t="s">
        <v>483</v>
      </c>
      <c r="D562" s="111"/>
      <c r="E562" s="112">
        <v>1</v>
      </c>
      <c r="F562" s="111" t="s">
        <v>307</v>
      </c>
      <c r="G562" s="111">
        <v>100000</v>
      </c>
      <c r="H562" s="98">
        <f t="shared" si="31"/>
        <v>100000</v>
      </c>
      <c r="I562" s="246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8"/>
      <c r="W562" s="128"/>
    </row>
    <row r="563" s="76" customFormat="1" ht="26" spans="1:23">
      <c r="A563" s="91">
        <v>555</v>
      </c>
      <c r="B563" s="269" t="s">
        <v>59</v>
      </c>
      <c r="C563" s="236" t="s">
        <v>484</v>
      </c>
      <c r="D563" s="237" t="s">
        <v>485</v>
      </c>
      <c r="E563" s="238"/>
      <c r="F563" s="237"/>
      <c r="G563" s="237"/>
      <c r="H563" s="239">
        <f>SUM(H564:H579)</f>
        <v>10687800</v>
      </c>
      <c r="I563" s="242" t="s">
        <v>65</v>
      </c>
      <c r="J563" s="244">
        <v>1</v>
      </c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128"/>
      <c r="W563" s="128"/>
    </row>
    <row r="564" s="76" customFormat="1" ht="13" spans="1:23">
      <c r="A564" s="91">
        <v>556</v>
      </c>
      <c r="B564" s="109"/>
      <c r="C564" s="114" t="s">
        <v>486</v>
      </c>
      <c r="D564" s="111"/>
      <c r="E564" s="112">
        <v>4</v>
      </c>
      <c r="F564" s="111" t="s">
        <v>102</v>
      </c>
      <c r="G564" s="111">
        <v>24695</v>
      </c>
      <c r="H564" s="98">
        <f>G564*E564</f>
        <v>98780</v>
      </c>
      <c r="I564" s="246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8"/>
      <c r="W564" s="128"/>
    </row>
    <row r="565" s="76" customFormat="1" ht="13" spans="1:23">
      <c r="A565" s="91">
        <v>557</v>
      </c>
      <c r="B565" s="109"/>
      <c r="C565" s="114" t="s">
        <v>487</v>
      </c>
      <c r="D565" s="111"/>
      <c r="E565" s="112">
        <v>22</v>
      </c>
      <c r="F565" s="111" t="s">
        <v>102</v>
      </c>
      <c r="G565" s="111">
        <v>45816</v>
      </c>
      <c r="H565" s="98">
        <f t="shared" ref="H565:H579" si="32">G565*E565</f>
        <v>1007952</v>
      </c>
      <c r="I565" s="246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8"/>
      <c r="W565" s="128"/>
    </row>
    <row r="566" s="76" customFormat="1" ht="25" spans="1:23">
      <c r="A566" s="91">
        <v>558</v>
      </c>
      <c r="B566" s="109"/>
      <c r="C566" s="114" t="s">
        <v>488</v>
      </c>
      <c r="D566" s="111"/>
      <c r="E566" s="112">
        <v>1</v>
      </c>
      <c r="F566" s="111" t="s">
        <v>489</v>
      </c>
      <c r="G566" s="111">
        <v>3285000</v>
      </c>
      <c r="H566" s="98">
        <f t="shared" si="32"/>
        <v>3285000</v>
      </c>
      <c r="I566" s="246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8"/>
      <c r="W566" s="128"/>
    </row>
    <row r="567" s="76" customFormat="1" ht="25" spans="1:23">
      <c r="A567" s="91">
        <v>559</v>
      </c>
      <c r="B567" s="109"/>
      <c r="C567" s="114" t="s">
        <v>490</v>
      </c>
      <c r="D567" s="111"/>
      <c r="E567" s="112">
        <v>1</v>
      </c>
      <c r="F567" s="111" t="s">
        <v>307</v>
      </c>
      <c r="G567" s="111">
        <v>204000</v>
      </c>
      <c r="H567" s="98">
        <f t="shared" si="32"/>
        <v>204000</v>
      </c>
      <c r="I567" s="246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8"/>
      <c r="W567" s="128"/>
    </row>
    <row r="568" s="76" customFormat="1" ht="13" spans="1:23">
      <c r="A568" s="91">
        <v>560</v>
      </c>
      <c r="B568" s="109"/>
      <c r="C568" s="114" t="s">
        <v>491</v>
      </c>
      <c r="D568" s="111"/>
      <c r="E568" s="112">
        <v>5</v>
      </c>
      <c r="F568" s="111" t="s">
        <v>102</v>
      </c>
      <c r="G568" s="111">
        <v>22095</v>
      </c>
      <c r="H568" s="98">
        <f t="shared" si="32"/>
        <v>110475</v>
      </c>
      <c r="I568" s="246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8"/>
      <c r="W568" s="128"/>
    </row>
    <row r="569" s="76" customFormat="1" ht="13" spans="1:23">
      <c r="A569" s="91">
        <v>561</v>
      </c>
      <c r="B569" s="109"/>
      <c r="C569" s="114" t="s">
        <v>492</v>
      </c>
      <c r="D569" s="111"/>
      <c r="E569" s="112">
        <v>2</v>
      </c>
      <c r="F569" s="111" t="s">
        <v>102</v>
      </c>
      <c r="G569" s="111">
        <v>504490</v>
      </c>
      <c r="H569" s="98">
        <f t="shared" si="32"/>
        <v>1008980</v>
      </c>
      <c r="I569" s="246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8"/>
      <c r="W569" s="128"/>
    </row>
    <row r="570" s="76" customFormat="1" ht="13" spans="1:23">
      <c r="A570" s="91">
        <v>562</v>
      </c>
      <c r="B570" s="109"/>
      <c r="C570" s="114" t="s">
        <v>493</v>
      </c>
      <c r="D570" s="111"/>
      <c r="E570" s="112">
        <v>13</v>
      </c>
      <c r="F570" s="111" t="s">
        <v>102</v>
      </c>
      <c r="G570" s="111">
        <v>80000</v>
      </c>
      <c r="H570" s="98">
        <f t="shared" si="32"/>
        <v>1040000</v>
      </c>
      <c r="I570" s="246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8"/>
      <c r="W570" s="128"/>
    </row>
    <row r="571" s="76" customFormat="1" ht="13" spans="1:23">
      <c r="A571" s="91">
        <v>563</v>
      </c>
      <c r="B571" s="109"/>
      <c r="C571" s="114" t="s">
        <v>494</v>
      </c>
      <c r="D571" s="111"/>
      <c r="E571" s="112">
        <v>2</v>
      </c>
      <c r="F571" s="111" t="s">
        <v>102</v>
      </c>
      <c r="G571" s="111">
        <v>23900.5</v>
      </c>
      <c r="H571" s="98">
        <f t="shared" si="32"/>
        <v>47801</v>
      </c>
      <c r="I571" s="246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8"/>
      <c r="W571" s="128"/>
    </row>
    <row r="572" s="76" customFormat="1" ht="13" spans="1:23">
      <c r="A572" s="91">
        <v>564</v>
      </c>
      <c r="B572" s="109"/>
      <c r="C572" s="114" t="s">
        <v>495</v>
      </c>
      <c r="D572" s="111"/>
      <c r="E572" s="112">
        <v>35</v>
      </c>
      <c r="F572" s="111" t="s">
        <v>102</v>
      </c>
      <c r="G572" s="111">
        <v>60000</v>
      </c>
      <c r="H572" s="98">
        <f t="shared" si="32"/>
        <v>2100000</v>
      </c>
      <c r="I572" s="246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8"/>
      <c r="W572" s="128"/>
    </row>
    <row r="573" s="76" customFormat="1" ht="13" spans="1:23">
      <c r="A573" s="91">
        <v>565</v>
      </c>
      <c r="B573" s="109"/>
      <c r="C573" s="114" t="s">
        <v>496</v>
      </c>
      <c r="D573" s="111"/>
      <c r="E573" s="112">
        <v>8</v>
      </c>
      <c r="F573" s="111" t="s">
        <v>102</v>
      </c>
      <c r="G573" s="111">
        <v>41209</v>
      </c>
      <c r="H573" s="98">
        <f t="shared" si="32"/>
        <v>329672</v>
      </c>
      <c r="I573" s="246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8"/>
      <c r="W573" s="128"/>
    </row>
    <row r="574" s="76" customFormat="1" ht="25" spans="1:23">
      <c r="A574" s="91">
        <v>566</v>
      </c>
      <c r="B574" s="109"/>
      <c r="C574" s="114" t="s">
        <v>497</v>
      </c>
      <c r="D574" s="111"/>
      <c r="E574" s="112">
        <v>12</v>
      </c>
      <c r="F574" s="111" t="s">
        <v>102</v>
      </c>
      <c r="G574" s="111">
        <v>37845</v>
      </c>
      <c r="H574" s="98">
        <f t="shared" si="32"/>
        <v>454140</v>
      </c>
      <c r="I574" s="246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8"/>
      <c r="W574" s="128"/>
    </row>
    <row r="575" s="76" customFormat="1" ht="25" spans="1:23">
      <c r="A575" s="91">
        <v>567</v>
      </c>
      <c r="B575" s="109"/>
      <c r="C575" s="114" t="s">
        <v>498</v>
      </c>
      <c r="D575" s="111"/>
      <c r="E575" s="112">
        <v>1</v>
      </c>
      <c r="F575" s="111" t="s">
        <v>307</v>
      </c>
      <c r="G575" s="111">
        <v>200000</v>
      </c>
      <c r="H575" s="98">
        <f t="shared" si="32"/>
        <v>200000</v>
      </c>
      <c r="I575" s="246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8"/>
      <c r="W575" s="128"/>
    </row>
    <row r="576" s="76" customFormat="1" ht="25" spans="1:23">
      <c r="A576" s="91">
        <v>568</v>
      </c>
      <c r="B576" s="109"/>
      <c r="C576" s="114" t="s">
        <v>499</v>
      </c>
      <c r="D576" s="111"/>
      <c r="E576" s="112">
        <v>1</v>
      </c>
      <c r="F576" s="111" t="s">
        <v>307</v>
      </c>
      <c r="G576" s="111">
        <v>96000</v>
      </c>
      <c r="H576" s="98">
        <f t="shared" si="32"/>
        <v>96000</v>
      </c>
      <c r="I576" s="246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8"/>
      <c r="W576" s="128"/>
    </row>
    <row r="577" s="76" customFormat="1" ht="25" spans="1:23">
      <c r="A577" s="91">
        <v>569</v>
      </c>
      <c r="B577" s="109"/>
      <c r="C577" s="114" t="s">
        <v>500</v>
      </c>
      <c r="D577" s="111"/>
      <c r="E577" s="112">
        <v>1</v>
      </c>
      <c r="F577" s="111" t="s">
        <v>307</v>
      </c>
      <c r="G577" s="111">
        <v>85000</v>
      </c>
      <c r="H577" s="98">
        <f t="shared" si="32"/>
        <v>85000</v>
      </c>
      <c r="I577" s="246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8"/>
      <c r="W577" s="128"/>
    </row>
    <row r="578" s="76" customFormat="1" ht="13" spans="1:23">
      <c r="A578" s="91">
        <v>570</v>
      </c>
      <c r="B578" s="109"/>
      <c r="C578" s="114" t="s">
        <v>501</v>
      </c>
      <c r="D578" s="111"/>
      <c r="E578" s="112">
        <v>1</v>
      </c>
      <c r="F578" s="111" t="s">
        <v>307</v>
      </c>
      <c r="G578" s="111">
        <v>60000</v>
      </c>
      <c r="H578" s="98">
        <f t="shared" si="32"/>
        <v>60000</v>
      </c>
      <c r="I578" s="246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8"/>
      <c r="W578" s="128"/>
    </row>
    <row r="579" s="76" customFormat="1" ht="25" spans="1:23">
      <c r="A579" s="91">
        <v>571</v>
      </c>
      <c r="B579" s="109"/>
      <c r="C579" s="114" t="s">
        <v>502</v>
      </c>
      <c r="D579" s="111"/>
      <c r="E579" s="112">
        <v>7</v>
      </c>
      <c r="F579" s="111" t="s">
        <v>102</v>
      </c>
      <c r="G579" s="111">
        <v>80000</v>
      </c>
      <c r="H579" s="98">
        <f t="shared" si="32"/>
        <v>560000</v>
      </c>
      <c r="I579" s="246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8"/>
      <c r="W579" s="128"/>
    </row>
    <row r="580" s="76" customFormat="1" ht="13" spans="1:23">
      <c r="A580" s="91">
        <v>572</v>
      </c>
      <c r="B580" s="268" t="s">
        <v>62</v>
      </c>
      <c r="C580" s="247" t="s">
        <v>63</v>
      </c>
      <c r="D580" s="250"/>
      <c r="E580" s="251"/>
      <c r="F580" s="250"/>
      <c r="G580" s="250"/>
      <c r="H580" s="234">
        <f>H581</f>
        <v>2470000</v>
      </c>
      <c r="I580" s="240" t="s">
        <v>65</v>
      </c>
      <c r="J580" s="241"/>
      <c r="K580" s="241"/>
      <c r="L580" s="241"/>
      <c r="M580" s="241"/>
      <c r="N580" s="241"/>
      <c r="O580" s="241"/>
      <c r="P580" s="241"/>
      <c r="Q580" s="241"/>
      <c r="R580" s="241"/>
      <c r="S580" s="241"/>
      <c r="T580" s="241"/>
      <c r="U580" s="241"/>
      <c r="V580" s="128"/>
      <c r="W580" s="128"/>
    </row>
    <row r="581" s="76" customFormat="1" ht="26" spans="1:23">
      <c r="A581" s="91">
        <v>573</v>
      </c>
      <c r="B581" s="269" t="s">
        <v>62</v>
      </c>
      <c r="C581" s="236" t="s">
        <v>484</v>
      </c>
      <c r="D581" s="237" t="s">
        <v>485</v>
      </c>
      <c r="E581" s="238"/>
      <c r="F581" s="237"/>
      <c r="G581" s="237"/>
      <c r="H581" s="239">
        <f>SUM(H582:H583)</f>
        <v>2470000</v>
      </c>
      <c r="I581" s="242" t="s">
        <v>65</v>
      </c>
      <c r="J581" s="244">
        <v>1</v>
      </c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128"/>
      <c r="W581" s="128"/>
    </row>
    <row r="582" s="76" customFormat="1" ht="25" spans="1:23">
      <c r="A582" s="91">
        <v>574</v>
      </c>
      <c r="B582" s="109"/>
      <c r="C582" s="114" t="s">
        <v>503</v>
      </c>
      <c r="D582" s="111"/>
      <c r="E582" s="112">
        <v>145</v>
      </c>
      <c r="F582" s="111" t="s">
        <v>102</v>
      </c>
      <c r="G582" s="111">
        <v>16579</v>
      </c>
      <c r="H582" s="98">
        <f>G582*E582</f>
        <v>2403955</v>
      </c>
      <c r="I582" s="246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8"/>
      <c r="W582" s="128"/>
    </row>
    <row r="583" s="76" customFormat="1" ht="25" spans="1:23">
      <c r="A583" s="91">
        <v>575</v>
      </c>
      <c r="B583" s="109"/>
      <c r="C583" s="114" t="s">
        <v>504</v>
      </c>
      <c r="D583" s="111"/>
      <c r="E583" s="112">
        <v>1</v>
      </c>
      <c r="F583" s="111" t="s">
        <v>307</v>
      </c>
      <c r="G583" s="111">
        <v>66045</v>
      </c>
      <c r="H583" s="98">
        <f>G583*E583</f>
        <v>66045</v>
      </c>
      <c r="I583" s="246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8"/>
      <c r="W583" s="128"/>
    </row>
    <row r="584" s="76" customFormat="1" ht="26" spans="1:23">
      <c r="A584" s="91">
        <v>576</v>
      </c>
      <c r="B584" s="268" t="s">
        <v>59</v>
      </c>
      <c r="C584" s="247" t="s">
        <v>60</v>
      </c>
      <c r="D584" s="232"/>
      <c r="E584" s="233"/>
      <c r="F584" s="232"/>
      <c r="G584" s="232"/>
      <c r="H584" s="234">
        <f>H585+H588</f>
        <v>544200</v>
      </c>
      <c r="I584" s="240" t="s">
        <v>26</v>
      </c>
      <c r="J584" s="241"/>
      <c r="K584" s="241"/>
      <c r="L584" s="241"/>
      <c r="M584" s="241"/>
      <c r="N584" s="241"/>
      <c r="O584" s="241"/>
      <c r="P584" s="241"/>
      <c r="Q584" s="241"/>
      <c r="R584" s="241"/>
      <c r="S584" s="241"/>
      <c r="T584" s="241"/>
      <c r="U584" s="241"/>
      <c r="V584" s="128"/>
      <c r="W584" s="128"/>
    </row>
    <row r="585" s="76" customFormat="1" ht="26" spans="1:23">
      <c r="A585" s="91">
        <v>577</v>
      </c>
      <c r="B585" s="269" t="s">
        <v>59</v>
      </c>
      <c r="C585" s="236" t="s">
        <v>505</v>
      </c>
      <c r="D585" s="237" t="s">
        <v>227</v>
      </c>
      <c r="E585" s="238"/>
      <c r="F585" s="237"/>
      <c r="G585" s="237"/>
      <c r="H585" s="239">
        <f>SUM(H586:H587)</f>
        <v>110200</v>
      </c>
      <c r="I585" s="242" t="s">
        <v>26</v>
      </c>
      <c r="J585" s="244">
        <v>1</v>
      </c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128"/>
      <c r="W585" s="128"/>
    </row>
    <row r="586" s="76" customFormat="1" ht="13" spans="1:23">
      <c r="A586" s="91">
        <v>578</v>
      </c>
      <c r="B586" s="109"/>
      <c r="C586" s="129" t="s">
        <v>506</v>
      </c>
      <c r="D586" s="111"/>
      <c r="E586" s="112">
        <v>2</v>
      </c>
      <c r="F586" s="111" t="s">
        <v>102</v>
      </c>
      <c r="G586" s="111">
        <v>21100</v>
      </c>
      <c r="H586" s="98">
        <f>G586*E586</f>
        <v>42200</v>
      </c>
      <c r="I586" s="246"/>
      <c r="J586" s="131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8"/>
      <c r="W586" s="128"/>
    </row>
    <row r="587" s="76" customFormat="1" ht="13" spans="1:23">
      <c r="A587" s="91">
        <v>579</v>
      </c>
      <c r="B587" s="109"/>
      <c r="C587" s="129" t="s">
        <v>507</v>
      </c>
      <c r="D587" s="111"/>
      <c r="E587" s="112">
        <v>2</v>
      </c>
      <c r="F587" s="111" t="s">
        <v>102</v>
      </c>
      <c r="G587" s="111">
        <v>34000</v>
      </c>
      <c r="H587" s="98">
        <f>G587*E587</f>
        <v>68000</v>
      </c>
      <c r="I587" s="246"/>
      <c r="J587" s="131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8"/>
      <c r="W587" s="128"/>
    </row>
    <row r="588" s="76" customFormat="1" ht="26" spans="1:23">
      <c r="A588" s="91">
        <v>580</v>
      </c>
      <c r="B588" s="269" t="s">
        <v>59</v>
      </c>
      <c r="C588" s="236" t="s">
        <v>508</v>
      </c>
      <c r="D588" s="237" t="s">
        <v>222</v>
      </c>
      <c r="E588" s="238"/>
      <c r="F588" s="237"/>
      <c r="G588" s="237"/>
      <c r="H588" s="239">
        <f>SUM(H589:H592)</f>
        <v>434000</v>
      </c>
      <c r="I588" s="242" t="s">
        <v>26</v>
      </c>
      <c r="J588" s="244">
        <v>1</v>
      </c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128"/>
      <c r="W588" s="128"/>
    </row>
    <row r="589" s="76" customFormat="1" ht="13" spans="1:23">
      <c r="A589" s="91">
        <v>581</v>
      </c>
      <c r="B589" s="109"/>
      <c r="C589" s="129" t="s">
        <v>509</v>
      </c>
      <c r="D589" s="111"/>
      <c r="E589" s="112">
        <v>2</v>
      </c>
      <c r="F589" s="111" t="s">
        <v>102</v>
      </c>
      <c r="G589" s="111">
        <v>60000</v>
      </c>
      <c r="H589" s="98">
        <f>G589*E589</f>
        <v>120000</v>
      </c>
      <c r="I589" s="246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8"/>
      <c r="W589" s="128"/>
    </row>
    <row r="590" s="76" customFormat="1" ht="13" spans="1:23">
      <c r="A590" s="91">
        <v>582</v>
      </c>
      <c r="B590" s="109"/>
      <c r="C590" s="129" t="s">
        <v>510</v>
      </c>
      <c r="D590" s="111"/>
      <c r="E590" s="112">
        <v>1</v>
      </c>
      <c r="F590" s="111" t="s">
        <v>307</v>
      </c>
      <c r="G590" s="111">
        <v>150000</v>
      </c>
      <c r="H590" s="98">
        <f t="shared" ref="H590:H592" si="33">G590*E590</f>
        <v>150000</v>
      </c>
      <c r="I590" s="246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8"/>
      <c r="W590" s="128"/>
    </row>
    <row r="591" s="76" customFormat="1" ht="13" spans="1:23">
      <c r="A591" s="91">
        <v>583</v>
      </c>
      <c r="B591" s="109"/>
      <c r="C591" s="129" t="s">
        <v>511</v>
      </c>
      <c r="D591" s="111"/>
      <c r="E591" s="112">
        <v>2</v>
      </c>
      <c r="F591" s="111" t="s">
        <v>102</v>
      </c>
      <c r="G591" s="111">
        <v>17000</v>
      </c>
      <c r="H591" s="98">
        <f t="shared" si="33"/>
        <v>34000</v>
      </c>
      <c r="I591" s="246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8"/>
      <c r="W591" s="128"/>
    </row>
    <row r="592" s="76" customFormat="1" ht="13" spans="1:23">
      <c r="A592" s="91">
        <v>584</v>
      </c>
      <c r="B592" s="109"/>
      <c r="C592" s="129" t="s">
        <v>512</v>
      </c>
      <c r="D592" s="111"/>
      <c r="E592" s="112">
        <v>4</v>
      </c>
      <c r="F592" s="111" t="s">
        <v>102</v>
      </c>
      <c r="G592" s="111">
        <v>32500</v>
      </c>
      <c r="H592" s="98">
        <f t="shared" si="33"/>
        <v>130000</v>
      </c>
      <c r="I592" s="246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8"/>
      <c r="W592" s="128"/>
    </row>
    <row r="593" s="76" customFormat="1" ht="13" spans="1:23">
      <c r="A593" s="91">
        <v>585</v>
      </c>
      <c r="B593" s="109"/>
      <c r="C593" s="135" t="s">
        <v>513</v>
      </c>
      <c r="D593" s="111"/>
      <c r="E593" s="112"/>
      <c r="F593" s="111"/>
      <c r="G593" s="111"/>
      <c r="H593" s="113"/>
      <c r="I593" s="113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8"/>
      <c r="W593" s="128"/>
    </row>
    <row r="594" s="76" customFormat="1" ht="26" spans="1:23">
      <c r="A594" s="91">
        <v>586</v>
      </c>
      <c r="B594" s="268" t="s">
        <v>59</v>
      </c>
      <c r="C594" s="247" t="s">
        <v>60</v>
      </c>
      <c r="D594" s="232"/>
      <c r="E594" s="233"/>
      <c r="F594" s="232"/>
      <c r="G594" s="232"/>
      <c r="H594" s="234">
        <f>H595+H599+H613</f>
        <v>157432000</v>
      </c>
      <c r="I594" s="240" t="s">
        <v>65</v>
      </c>
      <c r="J594" s="241"/>
      <c r="K594" s="241"/>
      <c r="L594" s="241"/>
      <c r="M594" s="241"/>
      <c r="N594" s="241"/>
      <c r="O594" s="241"/>
      <c r="P594" s="241"/>
      <c r="Q594" s="241"/>
      <c r="R594" s="241"/>
      <c r="S594" s="241"/>
      <c r="T594" s="241"/>
      <c r="U594" s="241"/>
      <c r="V594" s="128"/>
      <c r="W594" s="128"/>
    </row>
    <row r="595" s="76" customFormat="1" ht="13" spans="1:23">
      <c r="A595" s="91">
        <v>587</v>
      </c>
      <c r="B595" s="269" t="s">
        <v>59</v>
      </c>
      <c r="C595" s="245" t="s">
        <v>514</v>
      </c>
      <c r="D595" s="237" t="s">
        <v>25</v>
      </c>
      <c r="E595" s="238"/>
      <c r="F595" s="237"/>
      <c r="G595" s="237"/>
      <c r="H595" s="239">
        <f>SUM(H596:H598)</f>
        <v>25810000</v>
      </c>
      <c r="I595" s="242" t="s">
        <v>65</v>
      </c>
      <c r="J595" s="244">
        <v>1</v>
      </c>
      <c r="K595" s="244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128"/>
      <c r="W595" s="128"/>
    </row>
    <row r="596" s="76" customFormat="1" ht="13" spans="1:23">
      <c r="A596" s="91">
        <v>588</v>
      </c>
      <c r="B596" s="109"/>
      <c r="C596" s="129" t="s">
        <v>515</v>
      </c>
      <c r="D596" s="111"/>
      <c r="E596" s="112">
        <v>280</v>
      </c>
      <c r="F596" s="111" t="s">
        <v>102</v>
      </c>
      <c r="G596" s="111">
        <v>55357</v>
      </c>
      <c r="H596" s="98">
        <f>G596*E596</f>
        <v>15499960</v>
      </c>
      <c r="I596" s="113"/>
      <c r="J596" s="131"/>
      <c r="K596" s="131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8"/>
      <c r="W596" s="128"/>
    </row>
    <row r="597" s="76" customFormat="1" ht="13" spans="1:23">
      <c r="A597" s="91">
        <v>589</v>
      </c>
      <c r="B597" s="109"/>
      <c r="C597" s="129" t="s">
        <v>255</v>
      </c>
      <c r="D597" s="111"/>
      <c r="E597" s="112">
        <v>140</v>
      </c>
      <c r="F597" s="111" t="s">
        <v>102</v>
      </c>
      <c r="G597" s="111">
        <v>51785</v>
      </c>
      <c r="H597" s="98">
        <f t="shared" ref="H597:H598" si="34">G597*E597</f>
        <v>7249900</v>
      </c>
      <c r="I597" s="113"/>
      <c r="J597" s="131"/>
      <c r="K597" s="131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8"/>
      <c r="W597" s="128"/>
    </row>
    <row r="598" s="76" customFormat="1" ht="13" spans="1:23">
      <c r="A598" s="91">
        <v>590</v>
      </c>
      <c r="B598" s="109"/>
      <c r="C598" s="129" t="s">
        <v>516</v>
      </c>
      <c r="D598" s="111"/>
      <c r="E598" s="112">
        <v>190</v>
      </c>
      <c r="F598" s="111" t="s">
        <v>102</v>
      </c>
      <c r="G598" s="111">
        <v>16106</v>
      </c>
      <c r="H598" s="98">
        <f t="shared" si="34"/>
        <v>3060140</v>
      </c>
      <c r="I598" s="113"/>
      <c r="J598" s="131"/>
      <c r="K598" s="131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8"/>
      <c r="W598" s="128"/>
    </row>
    <row r="599" s="76" customFormat="1" ht="13" spans="1:23">
      <c r="A599" s="91">
        <v>591</v>
      </c>
      <c r="B599" s="235"/>
      <c r="C599" s="245" t="s">
        <v>517</v>
      </c>
      <c r="D599" s="237" t="s">
        <v>25</v>
      </c>
      <c r="E599" s="238"/>
      <c r="F599" s="237"/>
      <c r="G599" s="237"/>
      <c r="H599" s="239">
        <f>H600+H605+H609</f>
        <v>10672000</v>
      </c>
      <c r="I599" s="242" t="s">
        <v>65</v>
      </c>
      <c r="J599" s="244">
        <v>1</v>
      </c>
      <c r="K599" s="244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128"/>
      <c r="W599" s="128"/>
    </row>
    <row r="600" s="76" customFormat="1" ht="26" spans="1:23">
      <c r="A600" s="91">
        <v>592</v>
      </c>
      <c r="B600" s="109"/>
      <c r="C600" s="115" t="s">
        <v>518</v>
      </c>
      <c r="D600" s="111"/>
      <c r="E600" s="112"/>
      <c r="F600" s="111"/>
      <c r="G600" s="111"/>
      <c r="H600" s="113">
        <f>SUM(H601:H604)</f>
        <v>5995000</v>
      </c>
      <c r="I600" s="113"/>
      <c r="J600" s="131"/>
      <c r="K600" s="131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8"/>
      <c r="W600" s="128"/>
    </row>
    <row r="601" s="76" customFormat="1" ht="13" spans="1:23">
      <c r="A601" s="91">
        <v>593</v>
      </c>
      <c r="B601" s="109"/>
      <c r="C601" s="129" t="s">
        <v>519</v>
      </c>
      <c r="D601" s="111"/>
      <c r="E601" s="112">
        <v>1</v>
      </c>
      <c r="F601" s="111" t="s">
        <v>307</v>
      </c>
      <c r="G601" s="111">
        <v>768075</v>
      </c>
      <c r="H601" s="98">
        <f>G601*E601</f>
        <v>768075</v>
      </c>
      <c r="I601" s="113"/>
      <c r="J601" s="131"/>
      <c r="K601" s="131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8"/>
      <c r="W601" s="128"/>
    </row>
    <row r="602" s="76" customFormat="1" ht="13" spans="1:23">
      <c r="A602" s="91">
        <v>594</v>
      </c>
      <c r="B602" s="109"/>
      <c r="C602" s="129" t="s">
        <v>520</v>
      </c>
      <c r="D602" s="111"/>
      <c r="E602" s="112">
        <v>2</v>
      </c>
      <c r="F602" s="111" t="s">
        <v>102</v>
      </c>
      <c r="G602" s="111">
        <v>94392.5</v>
      </c>
      <c r="H602" s="98">
        <f t="shared" ref="H602:H604" si="35">G602*E602</f>
        <v>188785</v>
      </c>
      <c r="I602" s="113"/>
      <c r="J602" s="131"/>
      <c r="K602" s="131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8"/>
      <c r="W602" s="128"/>
    </row>
    <row r="603" s="76" customFormat="1" ht="13" spans="1:23">
      <c r="A603" s="91">
        <v>595</v>
      </c>
      <c r="B603" s="109"/>
      <c r="C603" s="129" t="s">
        <v>263</v>
      </c>
      <c r="D603" s="111"/>
      <c r="E603" s="112">
        <v>87</v>
      </c>
      <c r="F603" s="111" t="s">
        <v>102</v>
      </c>
      <c r="G603" s="111">
        <v>55357</v>
      </c>
      <c r="H603" s="98">
        <f t="shared" si="35"/>
        <v>4816059</v>
      </c>
      <c r="I603" s="113"/>
      <c r="J603" s="131"/>
      <c r="K603" s="131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8"/>
      <c r="W603" s="128"/>
    </row>
    <row r="604" s="76" customFormat="1" ht="13" spans="1:23">
      <c r="A604" s="91">
        <v>596</v>
      </c>
      <c r="B604" s="109"/>
      <c r="C604" s="129" t="s">
        <v>521</v>
      </c>
      <c r="D604" s="111"/>
      <c r="E604" s="112">
        <v>3</v>
      </c>
      <c r="F604" s="111" t="s">
        <v>102</v>
      </c>
      <c r="G604" s="111">
        <v>74027</v>
      </c>
      <c r="H604" s="98">
        <f t="shared" si="35"/>
        <v>222081</v>
      </c>
      <c r="I604" s="113"/>
      <c r="J604" s="131"/>
      <c r="K604" s="131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8"/>
      <c r="W604" s="128"/>
    </row>
    <row r="605" s="76" customFormat="1" ht="39" spans="1:23">
      <c r="A605" s="91">
        <v>597</v>
      </c>
      <c r="B605" s="109"/>
      <c r="C605" s="115" t="s">
        <v>522</v>
      </c>
      <c r="D605" s="111"/>
      <c r="E605" s="112"/>
      <c r="F605" s="111"/>
      <c r="G605" s="111"/>
      <c r="H605" s="113">
        <f>SUM(H606:H608)</f>
        <v>1702000</v>
      </c>
      <c r="I605" s="113"/>
      <c r="J605" s="131"/>
      <c r="K605" s="131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8"/>
      <c r="W605" s="128"/>
    </row>
    <row r="606" s="76" customFormat="1" ht="13" spans="1:23">
      <c r="A606" s="91">
        <v>598</v>
      </c>
      <c r="B606" s="109"/>
      <c r="C606" s="129" t="s">
        <v>523</v>
      </c>
      <c r="D606" s="111"/>
      <c r="E606" s="112">
        <v>1</v>
      </c>
      <c r="F606" s="111" t="s">
        <v>307</v>
      </c>
      <c r="G606" s="111">
        <v>768075</v>
      </c>
      <c r="H606" s="98">
        <f>G606*E606</f>
        <v>768075</v>
      </c>
      <c r="I606" s="113"/>
      <c r="J606" s="131"/>
      <c r="K606" s="131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8"/>
      <c r="W606" s="128"/>
    </row>
    <row r="607" s="76" customFormat="1" ht="13" spans="1:23">
      <c r="A607" s="91">
        <v>599</v>
      </c>
      <c r="B607" s="109"/>
      <c r="C607" s="129" t="s">
        <v>515</v>
      </c>
      <c r="D607" s="111"/>
      <c r="E607" s="112">
        <v>15</v>
      </c>
      <c r="F607" s="111" t="s">
        <v>102</v>
      </c>
      <c r="G607" s="111">
        <v>55357</v>
      </c>
      <c r="H607" s="98">
        <f t="shared" ref="H607:H608" si="36">G607*E607</f>
        <v>830355</v>
      </c>
      <c r="I607" s="113"/>
      <c r="J607" s="131"/>
      <c r="K607" s="131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8"/>
      <c r="W607" s="128"/>
    </row>
    <row r="608" s="76" customFormat="1" ht="13" spans="1:23">
      <c r="A608" s="91">
        <v>600</v>
      </c>
      <c r="B608" s="109"/>
      <c r="C608" s="129" t="s">
        <v>524</v>
      </c>
      <c r="D608" s="111"/>
      <c r="E608" s="112">
        <v>2</v>
      </c>
      <c r="F608" s="111" t="s">
        <v>102</v>
      </c>
      <c r="G608" s="111">
        <v>51785</v>
      </c>
      <c r="H608" s="98">
        <f t="shared" si="36"/>
        <v>103570</v>
      </c>
      <c r="I608" s="113"/>
      <c r="J608" s="131"/>
      <c r="K608" s="131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8"/>
      <c r="W608" s="128"/>
    </row>
    <row r="609" s="76" customFormat="1" ht="26" spans="1:23">
      <c r="A609" s="91">
        <v>601</v>
      </c>
      <c r="B609" s="109"/>
      <c r="C609" s="115" t="s">
        <v>525</v>
      </c>
      <c r="D609" s="111"/>
      <c r="E609" s="112"/>
      <c r="F609" s="111"/>
      <c r="G609" s="111"/>
      <c r="H609" s="113">
        <f>SUM(H610:H612)</f>
        <v>2975000</v>
      </c>
      <c r="I609" s="113"/>
      <c r="J609" s="131"/>
      <c r="K609" s="131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8"/>
      <c r="W609" s="128"/>
    </row>
    <row r="610" s="76" customFormat="1" ht="13" spans="1:23">
      <c r="A610" s="91">
        <v>602</v>
      </c>
      <c r="B610" s="109"/>
      <c r="C610" s="129" t="s">
        <v>523</v>
      </c>
      <c r="D610" s="111"/>
      <c r="E610" s="112">
        <v>1</v>
      </c>
      <c r="F610" s="111" t="s">
        <v>307</v>
      </c>
      <c r="G610" s="111">
        <v>768075</v>
      </c>
      <c r="H610" s="98">
        <f>G610*E610</f>
        <v>768075</v>
      </c>
      <c r="I610" s="113"/>
      <c r="J610" s="131"/>
      <c r="K610" s="131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8"/>
      <c r="W610" s="128"/>
    </row>
    <row r="611" s="76" customFormat="1" ht="13" spans="1:23">
      <c r="A611" s="91">
        <v>603</v>
      </c>
      <c r="B611" s="109"/>
      <c r="C611" s="129" t="s">
        <v>515</v>
      </c>
      <c r="D611" s="111"/>
      <c r="E611" s="112">
        <v>37</v>
      </c>
      <c r="F611" s="111" t="s">
        <v>102</v>
      </c>
      <c r="G611" s="111">
        <v>55357</v>
      </c>
      <c r="H611" s="98">
        <f t="shared" ref="H611:H612" si="37">G611*E611</f>
        <v>2048209</v>
      </c>
      <c r="I611" s="113"/>
      <c r="J611" s="131"/>
      <c r="K611" s="131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8"/>
      <c r="W611" s="128"/>
    </row>
    <row r="612" s="76" customFormat="1" ht="13" spans="1:23">
      <c r="A612" s="91">
        <v>604</v>
      </c>
      <c r="B612" s="109"/>
      <c r="C612" s="129" t="s">
        <v>526</v>
      </c>
      <c r="D612" s="111"/>
      <c r="E612" s="112">
        <v>1</v>
      </c>
      <c r="F612" s="111" t="s">
        <v>307</v>
      </c>
      <c r="G612" s="111">
        <v>158716</v>
      </c>
      <c r="H612" s="98">
        <f t="shared" si="37"/>
        <v>158716</v>
      </c>
      <c r="I612" s="113"/>
      <c r="J612" s="131"/>
      <c r="K612" s="131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8"/>
      <c r="W612" s="128"/>
    </row>
    <row r="613" s="76" customFormat="1" ht="13" spans="1:23">
      <c r="A613" s="91">
        <v>605</v>
      </c>
      <c r="B613" s="235"/>
      <c r="C613" s="245" t="s">
        <v>527</v>
      </c>
      <c r="D613" s="237" t="s">
        <v>528</v>
      </c>
      <c r="E613" s="238"/>
      <c r="F613" s="237"/>
      <c r="G613" s="237"/>
      <c r="H613" s="239">
        <f>H614+H616+H618+H620</f>
        <v>120950000</v>
      </c>
      <c r="I613" s="242" t="s">
        <v>65</v>
      </c>
      <c r="J613" s="244">
        <v>1</v>
      </c>
      <c r="K613" s="244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128"/>
      <c r="W613" s="128"/>
    </row>
    <row r="614" s="76" customFormat="1" ht="13" spans="1:23">
      <c r="A614" s="91">
        <v>606</v>
      </c>
      <c r="B614" s="109"/>
      <c r="C614" s="110" t="s">
        <v>529</v>
      </c>
      <c r="D614" s="111"/>
      <c r="E614" s="112"/>
      <c r="F614" s="111"/>
      <c r="G614" s="111"/>
      <c r="H614" s="113">
        <f>H615</f>
        <v>77690000</v>
      </c>
      <c r="I614" s="113"/>
      <c r="J614" s="131"/>
      <c r="K614" s="131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8"/>
      <c r="W614" s="128"/>
    </row>
    <row r="615" s="76" customFormat="1" ht="13" spans="1:23">
      <c r="A615" s="91">
        <v>607</v>
      </c>
      <c r="B615" s="109"/>
      <c r="C615" s="129" t="s">
        <v>530</v>
      </c>
      <c r="D615" s="111"/>
      <c r="E615" s="112">
        <v>1</v>
      </c>
      <c r="F615" s="111" t="s">
        <v>133</v>
      </c>
      <c r="G615" s="111">
        <v>77690000</v>
      </c>
      <c r="H615" s="98">
        <f>G615*E615</f>
        <v>77690000</v>
      </c>
      <c r="I615" s="252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8"/>
      <c r="W615" s="128"/>
    </row>
    <row r="616" s="76" customFormat="1" ht="13" spans="1:23">
      <c r="A616" s="91">
        <v>608</v>
      </c>
      <c r="B616" s="109"/>
      <c r="C616" s="110" t="s">
        <v>531</v>
      </c>
      <c r="D616" s="111"/>
      <c r="E616" s="112"/>
      <c r="F616" s="111"/>
      <c r="G616" s="111"/>
      <c r="H616" s="113">
        <f>H617</f>
        <v>1640000</v>
      </c>
      <c r="I616" s="252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8"/>
      <c r="W616" s="128"/>
    </row>
    <row r="617" s="76" customFormat="1" ht="13" spans="1:23">
      <c r="A617" s="91">
        <v>609</v>
      </c>
      <c r="B617" s="109"/>
      <c r="C617" s="129" t="s">
        <v>532</v>
      </c>
      <c r="D617" s="111"/>
      <c r="E617" s="112">
        <v>1</v>
      </c>
      <c r="F617" s="111" t="s">
        <v>133</v>
      </c>
      <c r="G617" s="111">
        <v>1640000</v>
      </c>
      <c r="H617" s="98">
        <f>G617*E617</f>
        <v>1640000</v>
      </c>
      <c r="I617" s="252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8"/>
      <c r="W617" s="128"/>
    </row>
    <row r="618" s="76" customFormat="1" ht="13" spans="1:23">
      <c r="A618" s="91">
        <v>610</v>
      </c>
      <c r="B618" s="109"/>
      <c r="C618" s="110" t="s">
        <v>533</v>
      </c>
      <c r="D618" s="111"/>
      <c r="E618" s="112"/>
      <c r="F618" s="111"/>
      <c r="G618" s="111"/>
      <c r="H618" s="113">
        <f>H619</f>
        <v>40150000</v>
      </c>
      <c r="I618" s="253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8"/>
      <c r="W618" s="128"/>
    </row>
    <row r="619" s="76" customFormat="1" ht="25" spans="1:23">
      <c r="A619" s="91">
        <v>611</v>
      </c>
      <c r="B619" s="109"/>
      <c r="C619" s="114" t="s">
        <v>534</v>
      </c>
      <c r="D619" s="111"/>
      <c r="E619" s="112">
        <v>1</v>
      </c>
      <c r="F619" s="111" t="s">
        <v>133</v>
      </c>
      <c r="G619" s="111">
        <v>40150000</v>
      </c>
      <c r="H619" s="98">
        <f>G619*E619</f>
        <v>40150000</v>
      </c>
      <c r="I619" s="113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8"/>
      <c r="W619" s="128"/>
    </row>
    <row r="620" s="76" customFormat="1" ht="13" spans="1:23">
      <c r="A620" s="91">
        <v>612</v>
      </c>
      <c r="B620" s="109"/>
      <c r="C620" s="110" t="s">
        <v>535</v>
      </c>
      <c r="D620" s="111"/>
      <c r="E620" s="112"/>
      <c r="F620" s="111"/>
      <c r="G620" s="111"/>
      <c r="H620" s="113">
        <f>SUM(H621:H622)</f>
        <v>1470000</v>
      </c>
      <c r="I620" s="98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8"/>
      <c r="W620" s="128"/>
    </row>
    <row r="621" s="76" customFormat="1" ht="13" spans="1:23">
      <c r="A621" s="91">
        <v>613</v>
      </c>
      <c r="B621" s="109"/>
      <c r="C621" s="129" t="s">
        <v>536</v>
      </c>
      <c r="D621" s="111"/>
      <c r="E621" s="112">
        <v>1</v>
      </c>
      <c r="F621" s="111" t="s">
        <v>133</v>
      </c>
      <c r="G621" s="111">
        <v>800000</v>
      </c>
      <c r="H621" s="98">
        <f>G621*E621</f>
        <v>800000</v>
      </c>
      <c r="I621" s="113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8"/>
      <c r="W621" s="128"/>
    </row>
    <row r="622" s="76" customFormat="1" ht="13" spans="1:23">
      <c r="A622" s="91">
        <v>614</v>
      </c>
      <c r="B622" s="109"/>
      <c r="C622" s="129" t="s">
        <v>537</v>
      </c>
      <c r="D622" s="111"/>
      <c r="E622" s="112">
        <v>1</v>
      </c>
      <c r="F622" s="111" t="s">
        <v>133</v>
      </c>
      <c r="G622" s="111">
        <v>670000</v>
      </c>
      <c r="H622" s="98">
        <f>G622*E622</f>
        <v>670000</v>
      </c>
      <c r="I622" s="113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8"/>
      <c r="W622" s="128"/>
    </row>
    <row r="623" ht="13" spans="1:23">
      <c r="A623" s="147">
        <v>615</v>
      </c>
      <c r="B623" s="148"/>
      <c r="C623" s="149" t="s">
        <v>538</v>
      </c>
      <c r="D623" s="150"/>
      <c r="E623" s="151"/>
      <c r="F623" s="152"/>
      <c r="G623" s="153"/>
      <c r="H623" s="154">
        <f>H10+H292+H295+H305+H390+H398+H426+H444+H498+H507+H510+H513+H516+H543+H551+H555+H580+H584+H594</f>
        <v>333804779.998</v>
      </c>
      <c r="I623" s="173"/>
      <c r="J623" s="174">
        <f t="shared" ref="J623:U623" si="38">SUM(J10:J622)</f>
        <v>15</v>
      </c>
      <c r="K623" s="174">
        <f t="shared" si="38"/>
        <v>27</v>
      </c>
      <c r="L623" s="174">
        <f t="shared" si="38"/>
        <v>3</v>
      </c>
      <c r="M623" s="174">
        <f t="shared" si="38"/>
        <v>22</v>
      </c>
      <c r="N623" s="174">
        <f t="shared" si="38"/>
        <v>19</v>
      </c>
      <c r="O623" s="174">
        <f t="shared" si="38"/>
        <v>9</v>
      </c>
      <c r="P623" s="174">
        <f t="shared" si="38"/>
        <v>7</v>
      </c>
      <c r="Q623" s="174">
        <f t="shared" si="38"/>
        <v>26</v>
      </c>
      <c r="R623" s="174">
        <f t="shared" si="38"/>
        <v>2</v>
      </c>
      <c r="S623" s="174">
        <f t="shared" si="38"/>
        <v>20</v>
      </c>
      <c r="T623" s="174">
        <f t="shared" si="38"/>
        <v>11</v>
      </c>
      <c r="U623" s="174">
        <f t="shared" si="38"/>
        <v>0</v>
      </c>
      <c r="V623" s="86"/>
      <c r="W623" s="86"/>
    </row>
    <row r="624" ht="13" spans="1:23">
      <c r="A624" s="155"/>
      <c r="B624" s="156"/>
      <c r="C624" s="157"/>
      <c r="D624" s="158"/>
      <c r="E624" s="159"/>
      <c r="F624" s="158"/>
      <c r="G624" s="158"/>
      <c r="H624" s="160"/>
      <c r="I624" s="175"/>
      <c r="O624" s="82"/>
      <c r="V624" s="86"/>
      <c r="W624" s="86"/>
    </row>
    <row r="625" ht="13" spans="1:23">
      <c r="A625" s="155"/>
      <c r="B625" s="81" t="s">
        <v>66</v>
      </c>
      <c r="C625" s="85"/>
      <c r="D625" s="161"/>
      <c r="E625" s="162"/>
      <c r="F625" s="161"/>
      <c r="G625" s="161"/>
      <c r="H625" s="163" t="s">
        <v>68</v>
      </c>
      <c r="I625" s="177"/>
      <c r="V625" s="86"/>
      <c r="W625" s="86"/>
    </row>
    <row r="626" ht="13" spans="1:23">
      <c r="A626" s="155"/>
      <c r="C626" s="85"/>
      <c r="D626" s="161"/>
      <c r="E626" s="162"/>
      <c r="F626" s="161"/>
      <c r="G626" s="161"/>
      <c r="I626" s="178"/>
      <c r="V626" s="86"/>
      <c r="W626" s="86"/>
    </row>
    <row r="627" ht="13" spans="1:23">
      <c r="A627" s="155"/>
      <c r="C627" s="85"/>
      <c r="D627" s="161"/>
      <c r="E627" s="162"/>
      <c r="F627" s="161"/>
      <c r="G627" s="161"/>
      <c r="I627" s="179"/>
      <c r="V627" s="86"/>
      <c r="W627" s="86"/>
    </row>
    <row r="628" ht="13" spans="1:23">
      <c r="A628" s="155"/>
      <c r="C628" s="85"/>
      <c r="D628" s="161"/>
      <c r="E628" s="162"/>
      <c r="F628" s="161"/>
      <c r="G628" s="161"/>
      <c r="I628" s="179"/>
      <c r="V628" s="86"/>
      <c r="W628" s="86"/>
    </row>
    <row r="629" ht="13" spans="1:23">
      <c r="A629" s="164"/>
      <c r="B629" s="165" t="s">
        <v>539</v>
      </c>
      <c r="C629" s="166"/>
      <c r="D629" s="127"/>
      <c r="E629" s="127"/>
      <c r="F629" s="127"/>
      <c r="G629" s="167"/>
      <c r="H629" s="168" t="s">
        <v>69</v>
      </c>
      <c r="I629" s="179"/>
      <c r="J629" s="180"/>
      <c r="K629" s="180"/>
      <c r="L629" s="180"/>
      <c r="M629" s="180"/>
      <c r="N629" s="180"/>
      <c r="O629" s="180"/>
      <c r="P629" s="180"/>
      <c r="Q629" s="180"/>
      <c r="V629" s="86"/>
      <c r="W629" s="86"/>
    </row>
    <row r="630" ht="13" spans="1:23">
      <c r="A630" s="155"/>
      <c r="B630" s="85" t="s">
        <v>540</v>
      </c>
      <c r="C630" s="169"/>
      <c r="D630" s="161"/>
      <c r="E630" s="162"/>
      <c r="F630" s="161"/>
      <c r="G630" s="161"/>
      <c r="H630" s="170" t="s">
        <v>541</v>
      </c>
      <c r="I630" s="179"/>
      <c r="V630" s="86"/>
      <c r="W630" s="86"/>
    </row>
    <row r="631" s="78" customFormat="1" ht="13" spans="1:36">
      <c r="A631" s="155"/>
      <c r="B631" s="85" t="s">
        <v>542</v>
      </c>
      <c r="C631" s="171"/>
      <c r="D631" s="161"/>
      <c r="E631" s="162"/>
      <c r="F631" s="161"/>
      <c r="G631" s="161"/>
      <c r="H631" s="170" t="s">
        <v>543</v>
      </c>
      <c r="I631" s="179"/>
      <c r="J631" s="83"/>
      <c r="K631" s="83"/>
      <c r="L631" s="83"/>
      <c r="M631" s="83"/>
      <c r="N631" s="83"/>
      <c r="O631" s="83"/>
      <c r="P631" s="83"/>
      <c r="Q631" s="83"/>
      <c r="R631" s="180"/>
      <c r="S631" s="180"/>
      <c r="T631" s="180"/>
      <c r="U631" s="180"/>
      <c r="V631" s="86"/>
      <c r="W631" s="86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</row>
    <row r="632" ht="13" spans="9:23">
      <c r="I632" s="181"/>
      <c r="V632" s="86"/>
      <c r="W632" s="86"/>
    </row>
    <row r="633" ht="13" spans="9:23">
      <c r="I633" s="182"/>
      <c r="V633" s="86"/>
      <c r="W633" s="86"/>
    </row>
    <row r="634" ht="13" spans="9:23">
      <c r="I634" s="181"/>
      <c r="V634" s="86"/>
      <c r="W634" s="86"/>
    </row>
    <row r="635" ht="13" spans="8:23">
      <c r="H635" s="84" t="s">
        <v>544</v>
      </c>
      <c r="I635" s="181">
        <f>H10+H292+H295+H305+H390+H398+H426+H444+H499+H502+H507+H516+H543+H551</f>
        <v>132911379.998</v>
      </c>
      <c r="V635" s="86"/>
      <c r="W635" s="86"/>
    </row>
    <row r="636" ht="13" spans="8:23">
      <c r="H636" s="84" t="s">
        <v>545</v>
      </c>
      <c r="I636" s="181">
        <v>7800000</v>
      </c>
      <c r="V636" s="86"/>
      <c r="W636" s="86"/>
    </row>
    <row r="637" ht="13" spans="8:23">
      <c r="H637" s="84" t="s">
        <v>546</v>
      </c>
      <c r="I637" s="181">
        <f>H503+H504+H505+H506+H510+H513</f>
        <v>25554400</v>
      </c>
      <c r="V637" s="86"/>
      <c r="W637" s="86"/>
    </row>
    <row r="638" ht="13" spans="8:23">
      <c r="H638" s="84" t="s">
        <v>547</v>
      </c>
      <c r="I638" s="181">
        <f>H555+H580+H584</f>
        <v>17907000</v>
      </c>
      <c r="V638" s="86"/>
      <c r="W638" s="86"/>
    </row>
    <row r="639" ht="13" spans="8:23">
      <c r="H639" s="84" t="s">
        <v>548</v>
      </c>
      <c r="I639" s="182">
        <f>H594</f>
        <v>157432000</v>
      </c>
      <c r="V639" s="86"/>
      <c r="W639" s="86"/>
    </row>
    <row r="640" ht="13" spans="8:23">
      <c r="H640" s="172" t="s">
        <v>549</v>
      </c>
      <c r="I640" s="178">
        <f>I635+I637+I638+I639</f>
        <v>333804779.998</v>
      </c>
      <c r="V640" s="86"/>
      <c r="W640" s="86"/>
    </row>
    <row r="641" ht="13" spans="8:23">
      <c r="H641" s="84" t="s">
        <v>550</v>
      </c>
      <c r="I641" s="182">
        <v>138610181</v>
      </c>
      <c r="V641" s="86"/>
      <c r="W641" s="86"/>
    </row>
    <row r="642" ht="13" spans="8:23">
      <c r="H642" s="172" t="s">
        <v>551</v>
      </c>
      <c r="I642" s="178">
        <f>I641+I640+I636</f>
        <v>480214960.998</v>
      </c>
      <c r="V642" s="86"/>
      <c r="W642" s="86"/>
    </row>
    <row r="643" ht="13" spans="22:23">
      <c r="V643" s="86"/>
      <c r="W643" s="86"/>
    </row>
    <row r="644" ht="13" spans="22:23">
      <c r="V644" s="86"/>
      <c r="W644" s="86"/>
    </row>
    <row r="645" ht="13" spans="22:23">
      <c r="V645" s="86"/>
      <c r="W645" s="86"/>
    </row>
    <row r="646" ht="13" spans="22:23">
      <c r="V646" s="86"/>
      <c r="W646" s="86"/>
    </row>
    <row r="647" spans="22:23">
      <c r="V647" s="116"/>
      <c r="W647" s="116"/>
    </row>
    <row r="648" ht="13" spans="22:23">
      <c r="V648" s="183"/>
      <c r="W648" s="183"/>
    </row>
    <row r="649" spans="22:31">
      <c r="V649" s="116"/>
      <c r="W649" s="116"/>
      <c r="AE649" s="160"/>
    </row>
    <row r="650" spans="24:26">
      <c r="X650" s="70"/>
      <c r="Z650" s="70"/>
    </row>
    <row r="651" spans="24:26">
      <c r="X651" s="70"/>
      <c r="Z651" s="70"/>
    </row>
    <row r="652" ht="13" spans="24:35">
      <c r="X652" s="70"/>
      <c r="Y652" s="86"/>
      <c r="Z652" s="78"/>
      <c r="AA652" s="185"/>
      <c r="AB652" s="86"/>
      <c r="AC652" s="86"/>
      <c r="AD652" s="185"/>
      <c r="AE652" s="78"/>
      <c r="AF652" s="86"/>
      <c r="AG652" s="86"/>
      <c r="AH652" s="78"/>
      <c r="AI652" s="78"/>
    </row>
    <row r="653" spans="24:35">
      <c r="X653" s="70"/>
      <c r="Y653" s="80"/>
      <c r="AA653" s="160"/>
      <c r="AB653" s="186"/>
      <c r="AC653" s="160"/>
      <c r="AD653" s="160"/>
      <c r="AE653" s="160"/>
      <c r="AF653" s="160"/>
      <c r="AG653" s="160"/>
      <c r="AH653" s="190"/>
      <c r="AI653" s="186"/>
    </row>
    <row r="654" spans="24:35">
      <c r="X654" s="70"/>
      <c r="Y654" s="80"/>
      <c r="AA654" s="160"/>
      <c r="AB654" s="186"/>
      <c r="AC654" s="160"/>
      <c r="AD654" s="160"/>
      <c r="AE654" s="160"/>
      <c r="AF654" s="160"/>
      <c r="AG654" s="160"/>
      <c r="AH654" s="191"/>
      <c r="AI654" s="186"/>
    </row>
    <row r="655" spans="24:35">
      <c r="X655" s="70"/>
      <c r="Y655" s="80"/>
      <c r="AA655" s="160"/>
      <c r="AB655" s="186"/>
      <c r="AC655" s="160"/>
      <c r="AD655" s="160"/>
      <c r="AE655" s="160"/>
      <c r="AF655" s="160"/>
      <c r="AG655" s="160"/>
      <c r="AH655" s="191"/>
      <c r="AI655" s="186"/>
    </row>
    <row r="656" ht="13" spans="24:35">
      <c r="X656" s="70"/>
      <c r="Y656" s="80"/>
      <c r="AA656" s="160"/>
      <c r="AB656" s="186"/>
      <c r="AC656" s="185"/>
      <c r="AD656" s="185"/>
      <c r="AE656" s="187"/>
      <c r="AF656" s="160"/>
      <c r="AG656" s="185"/>
      <c r="AH656" s="192"/>
      <c r="AI656" s="187"/>
    </row>
    <row r="657" spans="24:34">
      <c r="X657" s="70"/>
      <c r="AC657" s="160"/>
      <c r="AF657" s="160"/>
      <c r="AG657" s="83"/>
      <c r="AH657" s="191"/>
    </row>
    <row r="658" spans="24:35">
      <c r="X658" s="70"/>
      <c r="Y658" s="80"/>
      <c r="AA658" s="160"/>
      <c r="AC658" s="160"/>
      <c r="AD658" s="160"/>
      <c r="AE658" s="186"/>
      <c r="AF658" s="160"/>
      <c r="AG658" s="160"/>
      <c r="AH658" s="191"/>
      <c r="AI658" s="186"/>
    </row>
    <row r="659" ht="13" spans="24:35">
      <c r="X659" s="70"/>
      <c r="Y659" s="86"/>
      <c r="Z659" s="86"/>
      <c r="AA659" s="86"/>
      <c r="AC659" s="185"/>
      <c r="AD659" s="185"/>
      <c r="AE659" s="187"/>
      <c r="AF659" s="160"/>
      <c r="AG659" s="185"/>
      <c r="AH659" s="192"/>
      <c r="AI659" s="187"/>
    </row>
    <row r="660" spans="24:34">
      <c r="X660" s="70"/>
      <c r="Y660" s="188"/>
      <c r="Z660" s="70"/>
      <c r="AH660" s="160"/>
    </row>
    <row r="661" spans="24:34">
      <c r="X661" s="70"/>
      <c r="Y661" s="188"/>
      <c r="Z661" s="70"/>
      <c r="AH661" s="160"/>
    </row>
    <row r="662" ht="13" spans="22:36">
      <c r="V662" s="180"/>
      <c r="W662" s="180"/>
      <c r="X662" s="184"/>
      <c r="Z662" s="160"/>
      <c r="AA662" s="78"/>
      <c r="AB662" s="78"/>
      <c r="AC662" s="78"/>
      <c r="AD662" s="78"/>
      <c r="AE662" s="78"/>
      <c r="AF662" s="78"/>
      <c r="AG662" s="78"/>
      <c r="AH662" s="185"/>
      <c r="AI662" s="78"/>
      <c r="AJ662" s="78"/>
    </row>
    <row r="663" ht="13" spans="24:33">
      <c r="X663" s="70"/>
      <c r="Z663" s="189"/>
      <c r="AG663" s="186"/>
    </row>
    <row r="664" ht="13" spans="24:26">
      <c r="X664" s="70"/>
      <c r="Z664" s="189"/>
    </row>
    <row r="665" spans="29:33">
      <c r="AC665" s="160"/>
      <c r="AE665" s="160"/>
      <c r="AG665" s="160"/>
    </row>
    <row r="667" spans="29:29">
      <c r="AC667" s="160"/>
    </row>
    <row r="669" spans="27:27">
      <c r="AA669" s="83"/>
    </row>
    <row r="670" spans="27:31">
      <c r="AA670" s="83"/>
      <c r="AE670" s="186"/>
    </row>
    <row r="671" spans="27:27">
      <c r="AA671" s="83"/>
    </row>
    <row r="672" spans="27:27">
      <c r="AA672" s="83"/>
    </row>
    <row r="673" ht="13" spans="27:27">
      <c r="AA673" s="180"/>
    </row>
    <row r="674" spans="27:27">
      <c r="AA674" s="83"/>
    </row>
    <row r="675" spans="27:27">
      <c r="AA675" s="83"/>
    </row>
    <row r="676" spans="27:30">
      <c r="AA676" s="83"/>
      <c r="AD676" s="83"/>
    </row>
    <row r="786" spans="1:1">
      <c r="A786" s="79">
        <v>44452</v>
      </c>
    </row>
  </sheetData>
  <mergeCells count="12">
    <mergeCell ref="A1:U1"/>
    <mergeCell ref="A2:U2"/>
    <mergeCell ref="A3:U3"/>
    <mergeCell ref="A4:U4"/>
    <mergeCell ref="A5:U5"/>
    <mergeCell ref="A6:J6"/>
    <mergeCell ref="L6:U6"/>
    <mergeCell ref="E7:G7"/>
    <mergeCell ref="J7:U7"/>
    <mergeCell ref="E8:G8"/>
    <mergeCell ref="AA653:AA655"/>
    <mergeCell ref="AB653:AB655"/>
  </mergeCells>
  <printOptions horizontalCentered="1"/>
  <pageMargins left="0.5" right="0.59" top="0.748031496062992" bottom="0.748031496062992" header="0.31496062992126" footer="0.31496062992126"/>
  <pageSetup paperSize="9" scale="71" orientation="landscape" horizontalDpi="1200" verticalDpi="12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40"/>
  <sheetViews>
    <sheetView zoomScale="85" zoomScaleNormal="85" workbookViewId="0">
      <selection activeCell="U18" sqref="U18"/>
    </sheetView>
  </sheetViews>
  <sheetFormatPr defaultColWidth="9" defaultRowHeight="14.5"/>
  <cols>
    <col min="1" max="1" width="13" customWidth="1"/>
    <col min="2" max="2" width="15" customWidth="1"/>
    <col min="3" max="3" width="14" customWidth="1"/>
    <col min="4" max="4" width="13.1363636363636" customWidth="1"/>
    <col min="5" max="5" width="11.8545454545455" customWidth="1"/>
    <col min="6" max="6" width="13.1363636363636" customWidth="1"/>
    <col min="7" max="7" width="14.2818181818182" customWidth="1"/>
    <col min="8" max="8" width="13.1363636363636" customWidth="1"/>
    <col min="9" max="9" width="12.1363636363636" customWidth="1"/>
    <col min="10" max="10" width="13.1363636363636" customWidth="1"/>
    <col min="11" max="11" width="14.2818181818182" customWidth="1"/>
    <col min="12" max="12" width="13.1363636363636" customWidth="1"/>
    <col min="13" max="13" width="12.1363636363636" customWidth="1"/>
    <col min="14" max="14" width="13.1363636363636" customWidth="1"/>
    <col min="15" max="15" width="14.2818181818182" customWidth="1"/>
    <col min="16" max="16" width="13.1363636363636" customWidth="1"/>
    <col min="17" max="17" width="12.1363636363636" customWidth="1"/>
    <col min="18" max="18" width="13.5727272727273" customWidth="1"/>
    <col min="19" max="19" width="15.2818181818182" customWidth="1"/>
    <col min="20" max="20" width="12.2818181818182" customWidth="1"/>
  </cols>
  <sheetData>
    <row r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 t="s">
        <v>552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4" t="s">
        <v>553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6"/>
      <c r="K7" s="56"/>
      <c r="L7" s="56"/>
      <c r="M7" s="56"/>
      <c r="N7" s="56"/>
      <c r="O7" s="56"/>
      <c r="P7" s="56"/>
      <c r="Q7" s="56"/>
      <c r="R7" s="56"/>
    </row>
    <row r="8" spans="1:18">
      <c r="A8" s="6" t="s">
        <v>554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7" t="s">
        <v>555</v>
      </c>
      <c r="B9" s="7" t="s">
        <v>556</v>
      </c>
      <c r="C9" s="7" t="s">
        <v>557</v>
      </c>
      <c r="D9" s="7" t="s">
        <v>558</v>
      </c>
      <c r="E9" s="8" t="s">
        <v>559</v>
      </c>
      <c r="F9" s="7" t="s">
        <v>560</v>
      </c>
      <c r="G9" s="7" t="s">
        <v>561</v>
      </c>
      <c r="H9" s="7" t="s">
        <v>562</v>
      </c>
      <c r="I9" s="8" t="s">
        <v>563</v>
      </c>
      <c r="J9" s="7" t="s">
        <v>564</v>
      </c>
      <c r="K9" s="7" t="s">
        <v>565</v>
      </c>
      <c r="L9" s="7" t="s">
        <v>566</v>
      </c>
      <c r="M9" s="8" t="s">
        <v>567</v>
      </c>
      <c r="N9" s="7" t="s">
        <v>568</v>
      </c>
      <c r="O9" s="7" t="s">
        <v>569</v>
      </c>
      <c r="P9" s="7" t="s">
        <v>570</v>
      </c>
      <c r="Q9" s="8" t="s">
        <v>571</v>
      </c>
      <c r="R9" s="7" t="s">
        <v>18</v>
      </c>
    </row>
    <row r="10" spans="1:18">
      <c r="A10" s="9" t="s">
        <v>572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2"/>
    </row>
    <row r="11" spans="1:18">
      <c r="A11" s="11" t="s">
        <v>65</v>
      </c>
      <c r="B11" s="12">
        <f>PPMP!J296+PPMP!J301+PPMP!J391+PPMP!J395+PPMP!J517+PPMP!J556+PPMP!J563+PPMP!J581+PPMP!J595+PPMP!J599+PPMP!J613</f>
        <v>11</v>
      </c>
      <c r="C11" s="13"/>
      <c r="D11" s="13"/>
      <c r="E11" s="19">
        <f>B11+C11+D11</f>
        <v>11</v>
      </c>
      <c r="F11" s="13"/>
      <c r="G11" s="13"/>
      <c r="H11" s="13"/>
      <c r="I11" s="57"/>
      <c r="J11" s="13"/>
      <c r="K11" s="13"/>
      <c r="L11" s="13"/>
      <c r="M11" s="57"/>
      <c r="N11" s="13"/>
      <c r="O11" s="13"/>
      <c r="P11" s="13"/>
      <c r="Q11" s="57"/>
      <c r="R11" s="20">
        <f>E11+I11+M11+Q11</f>
        <v>11</v>
      </c>
    </row>
    <row r="12" spans="1:18">
      <c r="A12" s="15" t="s">
        <v>26</v>
      </c>
      <c r="B12" s="16">
        <f>PPMP!J376+PPMP!J427+PPMP!J585+PPMP!J588</f>
        <v>4</v>
      </c>
      <c r="C12" s="16">
        <f>PPMP!K37+PPMP!K172+PPMP!K321+PPMP!K334+PPMP!K362+PPMP!K407+PPMP!K418+PPMP!K445+PPMP!K481+PPMP!K546</f>
        <v>10</v>
      </c>
      <c r="D12" s="16">
        <f>PPMP!L350+PPMP!L376+PPMP!L427</f>
        <v>3</v>
      </c>
      <c r="E12" s="19">
        <f t="shared" ref="E12:E13" si="0">B12+C12+D12</f>
        <v>17</v>
      </c>
      <c r="F12" s="16">
        <f>PPMP!M68+PPMP!M191+PPMP!M200+PPMP!M293+PPMP!M311+PPMP!M318+PPMP!M346+PPMP!M376+PPMP!M399+PPMP!M412+PPMP!M427+PPMP!M445+PPMP!M491+PPMP!M508+PPMP!M544+PPMP!M552</f>
        <v>15</v>
      </c>
      <c r="G12" s="16">
        <f>PPMP!N99+PPMP!N172+PPMP!N321+PPMP!N334+PPMP!N362+PPMP!N407+PPMP!N418+PPMP!N445+PPMP!N481+PPMP!N546</f>
        <v>10</v>
      </c>
      <c r="H12" s="16">
        <f>PPMP!O376+PPMP!O427+PPMP!O445</f>
        <v>2</v>
      </c>
      <c r="I12" s="57">
        <f t="shared" ref="I12:I13" si="1">F12+G12+H12</f>
        <v>27</v>
      </c>
      <c r="J12" s="16">
        <f>PPMP!P11+PPMP!P234+PPMP!P306+PPMP!P346+PPMP!P376+PPMP!P412+PPMP!P427</f>
        <v>7</v>
      </c>
      <c r="K12" s="16">
        <f>PPMP!Q172+PPMP!Q321+PPMP!Q334+PPMP!Q362+PPMP!Q407+PPMP!Q418+PPMP!Q445+PPMP!Q481+PPMP!Q544+PPMP!Q546</f>
        <v>10</v>
      </c>
      <c r="L12" s="16">
        <f>PPMP!R376+PPMP!R427</f>
        <v>2</v>
      </c>
      <c r="M12" s="57">
        <f t="shared" ref="M12:M13" si="2">J12+K12+L12</f>
        <v>19</v>
      </c>
      <c r="N12" s="16">
        <f>PPMP!S122+PPMP!S144+PPMP!S172+PPMP!S321+PPMP!S334+PPMP!S362+PPMP!S376+PPMP!S399+PPMP!S407+PPMP!S427+PPMP!S445+PPMP!S481+PPMP!S546</f>
        <v>13</v>
      </c>
      <c r="O12" s="16">
        <f>PPMP!T376+PPMP!T427</f>
        <v>2</v>
      </c>
      <c r="P12" s="16"/>
      <c r="Q12" s="57">
        <f t="shared" ref="Q12:Q13" si="3">N12+O12+P12</f>
        <v>15</v>
      </c>
      <c r="R12" s="20">
        <f t="shared" ref="R12:R14" si="4">E12+I12+M12+Q12</f>
        <v>78</v>
      </c>
    </row>
    <row r="13" spans="1:18">
      <c r="A13" s="15" t="s">
        <v>47</v>
      </c>
      <c r="B13" s="16"/>
      <c r="C13" s="16">
        <f>PPMP!K499+PPMP!K502+PPMP!K503+PPMP!K504+PPMP!K505+PPMP!K506+PPMP!K512+PPMP!K515</f>
        <v>17</v>
      </c>
      <c r="D13" s="16"/>
      <c r="E13" s="19">
        <f t="shared" si="0"/>
        <v>17</v>
      </c>
      <c r="F13" s="16">
        <f>PPMP!M499+PPMP!M502</f>
        <v>7</v>
      </c>
      <c r="G13" s="16">
        <f>PPMP!N503+PPMP!N504+PPMP!N505+PPMP!N512+PPMP!N515</f>
        <v>9</v>
      </c>
      <c r="H13" s="16">
        <f>PPMP!O499+PPMP!O502</f>
        <v>7</v>
      </c>
      <c r="I13" s="57">
        <f t="shared" si="1"/>
        <v>23</v>
      </c>
      <c r="J13" s="16"/>
      <c r="K13" s="16">
        <f>PPMP!Q499+PPMP!Q502+PPMP!Q503+PPMP!Q504+PPMP!Q505+PPMP!Q512+PPMP!Q515</f>
        <v>16</v>
      </c>
      <c r="L13" s="16"/>
      <c r="M13" s="57">
        <f t="shared" si="2"/>
        <v>16</v>
      </c>
      <c r="N13" s="16">
        <f>PPMP!S499+PPMP!S502</f>
        <v>7</v>
      </c>
      <c r="O13" s="16">
        <f>PPMP!T503+PPMP!T504+PPMP!T505+PPMP!T512+PPMP!T515</f>
        <v>9</v>
      </c>
      <c r="P13" s="16"/>
      <c r="Q13" s="57">
        <f t="shared" si="3"/>
        <v>16</v>
      </c>
      <c r="R13" s="20">
        <f t="shared" si="4"/>
        <v>72</v>
      </c>
    </row>
    <row r="14" spans="1:18">
      <c r="A14" s="17" t="s">
        <v>18</v>
      </c>
      <c r="B14" s="18"/>
      <c r="C14" s="18"/>
      <c r="D14" s="18"/>
      <c r="E14" s="19">
        <f>E11+E12+E13</f>
        <v>45</v>
      </c>
      <c r="F14" s="20"/>
      <c r="G14" s="20"/>
      <c r="H14" s="20"/>
      <c r="I14" s="19">
        <f>I11+I12+I13</f>
        <v>50</v>
      </c>
      <c r="J14" s="20"/>
      <c r="K14" s="20"/>
      <c r="L14" s="20"/>
      <c r="M14" s="57">
        <f>SUM(M11:M13)</f>
        <v>35</v>
      </c>
      <c r="N14" s="20"/>
      <c r="O14" s="20"/>
      <c r="P14" s="20"/>
      <c r="Q14" s="19">
        <f>SUM(Q11:Q13)</f>
        <v>31</v>
      </c>
      <c r="R14" s="20">
        <f t="shared" si="4"/>
        <v>161</v>
      </c>
    </row>
    <row r="15" spans="1:1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>
      <c r="A16" s="22" t="s">
        <v>573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ht="26" spans="1:18">
      <c r="A17" s="24" t="s">
        <v>574</v>
      </c>
      <c r="B17" s="25" t="s">
        <v>556</v>
      </c>
      <c r="C17" s="25" t="s">
        <v>557</v>
      </c>
      <c r="D17" s="25" t="s">
        <v>558</v>
      </c>
      <c r="E17" s="26" t="s">
        <v>559</v>
      </c>
      <c r="F17" s="25" t="s">
        <v>560</v>
      </c>
      <c r="G17" s="25" t="s">
        <v>561</v>
      </c>
      <c r="H17" s="25" t="s">
        <v>562</v>
      </c>
      <c r="I17" s="26" t="s">
        <v>563</v>
      </c>
      <c r="J17" s="25" t="s">
        <v>564</v>
      </c>
      <c r="K17" s="25" t="s">
        <v>565</v>
      </c>
      <c r="L17" s="25" t="s">
        <v>566</v>
      </c>
      <c r="M17" s="26" t="s">
        <v>567</v>
      </c>
      <c r="N17" s="25" t="s">
        <v>568</v>
      </c>
      <c r="O17" s="25" t="s">
        <v>569</v>
      </c>
      <c r="P17" s="25" t="s">
        <v>570</v>
      </c>
      <c r="Q17" s="26" t="s">
        <v>571</v>
      </c>
      <c r="R17" s="64" t="s">
        <v>18</v>
      </c>
    </row>
    <row r="18" spans="1:19">
      <c r="A18" s="11" t="s">
        <v>65</v>
      </c>
      <c r="B18" s="27">
        <f>PPMP!H296+PPMP!H301+PPMP!H391+PPMP!H395+PPMP!H517+PPMP!H556+PPMP!H563+PPMP!H581+PPMP!H595+PPMP!H599+PPMP!H613</f>
        <v>220158843</v>
      </c>
      <c r="C18" s="28"/>
      <c r="D18" s="29"/>
      <c r="E18" s="30">
        <f>SUM(B18:D18)</f>
        <v>220158843</v>
      </c>
      <c r="F18" s="29"/>
      <c r="G18" s="29"/>
      <c r="H18" s="29"/>
      <c r="I18" s="58">
        <f>SUM(F18:H18)</f>
        <v>0</v>
      </c>
      <c r="J18" s="29"/>
      <c r="K18" s="29"/>
      <c r="L18" s="29"/>
      <c r="M18" s="58">
        <f>SUM(J18:L18)</f>
        <v>0</v>
      </c>
      <c r="N18" s="29"/>
      <c r="O18" s="29"/>
      <c r="P18" s="29"/>
      <c r="Q18" s="65">
        <f>SUM(N18:P18)</f>
        <v>0</v>
      </c>
      <c r="R18" s="66">
        <f>Q18+M18+I18+E18</f>
        <v>220158843</v>
      </c>
      <c r="S18" s="1"/>
    </row>
    <row r="19" spans="1:20">
      <c r="A19" s="11" t="s">
        <v>26</v>
      </c>
      <c r="B19" s="31">
        <f>PPMP!G376+PPMP!G427+PPMP!H585+PPMP!H588</f>
        <v>2480200</v>
      </c>
      <c r="C19" s="32">
        <f>PPMP!H37+PPMP!G172+PPMP!G321+PPMP!G334+PPMP!G362+PPMP!G407+PPMP!G418+PPMP!G445+PPMP!G481+PPMP!G546</f>
        <v>6863618.25</v>
      </c>
      <c r="D19" s="32">
        <f>PPMP!H350+PPMP!G376+PPMP!G427</f>
        <v>2900000</v>
      </c>
      <c r="E19" s="30">
        <f t="shared" ref="E19:E20" si="5">SUM(B19:D19)</f>
        <v>12243818.25</v>
      </c>
      <c r="F19" s="32">
        <f>PPMP!H68+PPMP!H191+PPMP!H200+PPMP!H293+PPMP!H311+PPMP!H318+PPMP!G346+PPMP!G376+PPMP!G399+PPMP!G412+PPMP!G427+PPMP!H491+PPMP!H508+PPMP!G544+PPMP!H552</f>
        <v>9333999.999</v>
      </c>
      <c r="G19" s="32">
        <f>PPMP!H99+PPMP!G172+PPMP!G321+PPMP!G334+PPMP!G362+PPMP!G407+PPMP!G418+PPMP!G481+PPMP!G546</f>
        <v>6354682</v>
      </c>
      <c r="H19" s="32">
        <f>PPMP!G376+PPMP!G427+PPMP!G445</f>
        <v>2594936.25</v>
      </c>
      <c r="I19" s="58">
        <f t="shared" ref="I19:I20" si="6">SUM(F19:H19)</f>
        <v>18283618.249</v>
      </c>
      <c r="J19" s="32">
        <f>PPMP!H11+PPMP!H234+PPMP!H306+PPMP!G346+PPMP!G376+PPMP!G412+PPMP!G427</f>
        <v>7764299.999</v>
      </c>
      <c r="K19" s="32">
        <f>PPMP!G172+PPMP!G321+PPMP!G334+PPMP!G362+PPMP!G407+PPMP!G418+PPMP!G445+PPMP!G481+PPMP!G544+PPMP!G546</f>
        <v>6753618.25</v>
      </c>
      <c r="L19" s="32">
        <f>PPMP!G376+PPMP!G427</f>
        <v>1936000</v>
      </c>
      <c r="M19" s="58">
        <f t="shared" ref="M19:M20" si="7">SUM(J19:L19)</f>
        <v>16453918.249</v>
      </c>
      <c r="N19" s="32">
        <f>PPMP!H122+PPMP!H144+PPMP!G172+PPMP!G321+PPMP!G334+PPMP!G362+PPMP!G376+PPMP!G399+PPMP!G407+PPMP!G427+PPMP!G445+PPMP!G481+PPMP!G546</f>
        <v>9659618.25</v>
      </c>
      <c r="O19" s="32">
        <f>PPMP!G376+PPMP!G427</f>
        <v>1936000</v>
      </c>
      <c r="P19" s="32"/>
      <c r="Q19" s="65">
        <f t="shared" ref="Q19:Q20" si="8">SUM(N19:P19)</f>
        <v>11595618.25</v>
      </c>
      <c r="R19" s="66">
        <f t="shared" ref="R19:R21" si="9">Q19+M19+I19+E19</f>
        <v>58576972.998</v>
      </c>
      <c r="S19" s="67"/>
      <c r="T19" s="68"/>
    </row>
    <row r="20" spans="1:20">
      <c r="A20" s="11" t="s">
        <v>47</v>
      </c>
      <c r="B20" s="27"/>
      <c r="C20" s="27">
        <f>PPMP!G500+PPMP!G500+PPMP!G500+PPMP!G500+PPMP!G500+PPMP!G502+PPMP!G502+PPMP!G503+PPMP!G504+PPMP!G505+PPMP!G506+PPMP!G512+PPMP!G512+PPMP!G512+PPMP!G512+PPMP!G512+PPMP!G515</f>
        <v>12516512.8</v>
      </c>
      <c r="D20" s="27"/>
      <c r="E20" s="30">
        <f t="shared" si="5"/>
        <v>12516512.8</v>
      </c>
      <c r="F20" s="27">
        <f>PPMP!G500+PPMP!G500+PPMP!G500+PPMP!G500+PPMP!G500+PPMP!G502+PPMP!G502</f>
        <v>5902912.8</v>
      </c>
      <c r="G20" s="27">
        <f>PPMP!G503+PPMP!G504+PPMP!G505+PPMP!G512+PPMP!G512+PPMP!G512+PPMP!G512+PPMP!G512+PPMP!G515</f>
        <v>6313600</v>
      </c>
      <c r="H20" s="27">
        <f>PPMP!G500+PPMP!G500+PPMP!G500+PPMP!G500+PPMP!G500+PPMP!G502+PPMP!G502</f>
        <v>5902912.8</v>
      </c>
      <c r="I20" s="58">
        <f t="shared" si="6"/>
        <v>18119425.6</v>
      </c>
      <c r="J20" s="27"/>
      <c r="K20" s="27">
        <f>PPMP!G500+PPMP!G500+PPMP!G500+PPMP!G500+PPMP!G500+PPMP!G502+PPMP!G502+PPMP!G503+PPMP!G504+PPMP!G505+PPMP!G512+PPMP!G512+PPMP!G512+PPMP!G512+PPMP!G512+PPMP!G515</f>
        <v>12216512.8</v>
      </c>
      <c r="L20" s="27"/>
      <c r="M20" s="58">
        <f t="shared" si="7"/>
        <v>12216512.8</v>
      </c>
      <c r="N20" s="27">
        <f>PPMP!G500+PPMP!G500+PPMP!G500+PPMP!G500+PPMP!G500+PPMP!G502+PPMP!G502</f>
        <v>5902912.8</v>
      </c>
      <c r="O20" s="27">
        <f>PPMP!G503+PPMP!G504+PPMP!G505+PPMP!G512+PPMP!G512+PPMP!G512+PPMP!G512+PPMP!G512+PPMP!G515</f>
        <v>6313600</v>
      </c>
      <c r="P20" s="27"/>
      <c r="Q20" s="65">
        <f t="shared" si="8"/>
        <v>12216512.8</v>
      </c>
      <c r="R20" s="66">
        <f t="shared" si="9"/>
        <v>55068964</v>
      </c>
      <c r="S20" s="67"/>
      <c r="T20" s="68"/>
    </row>
    <row r="21" spans="1:19">
      <c r="A21" s="33" t="s">
        <v>18</v>
      </c>
      <c r="B21" s="34"/>
      <c r="C21" s="34"/>
      <c r="D21" s="34"/>
      <c r="E21" s="30">
        <f>SUM(E18:E20)</f>
        <v>244919174.05</v>
      </c>
      <c r="F21" s="34"/>
      <c r="G21" s="34"/>
      <c r="H21" s="34"/>
      <c r="I21" s="58">
        <f>SUM(I18:I20)</f>
        <v>36403043.849</v>
      </c>
      <c r="J21" s="34"/>
      <c r="K21" s="34"/>
      <c r="L21" s="34"/>
      <c r="M21" s="30">
        <f>SUM(M18:M20)</f>
        <v>28670431.049</v>
      </c>
      <c r="N21" s="34"/>
      <c r="O21" s="59"/>
      <c r="P21" s="59"/>
      <c r="Q21" s="65">
        <f>SUM(Q18:Q20)</f>
        <v>23812131.05</v>
      </c>
      <c r="R21" s="66">
        <f t="shared" si="9"/>
        <v>333804779.998</v>
      </c>
      <c r="S21" s="1"/>
    </row>
    <row r="22" spans="1:19">
      <c r="A22" s="5"/>
      <c r="B22" s="5"/>
      <c r="C22" s="5"/>
      <c r="D22" s="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69"/>
      <c r="S22" s="68"/>
    </row>
    <row r="23" spans="1:20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70"/>
      <c r="R23" s="71"/>
      <c r="S23" s="70"/>
      <c r="T23" s="68"/>
    </row>
    <row r="24" spans="1:18">
      <c r="A24" s="37"/>
      <c r="B24" s="37"/>
      <c r="C24" s="37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7"/>
      <c r="Q24" s="39"/>
      <c r="R24" s="39"/>
    </row>
    <row r="25" spans="1:19">
      <c r="A25" s="37"/>
      <c r="B25" s="37"/>
      <c r="C25" s="39"/>
      <c r="D25" s="41"/>
      <c r="E25" s="39"/>
      <c r="F25" s="41"/>
      <c r="G25" s="37"/>
      <c r="H25" s="40"/>
      <c r="I25" s="40"/>
      <c r="J25" s="40"/>
      <c r="K25" s="37"/>
      <c r="L25" s="39"/>
      <c r="M25" s="37"/>
      <c r="N25" s="37"/>
      <c r="O25" s="37"/>
      <c r="P25" s="37"/>
      <c r="Q25" s="37"/>
      <c r="R25" s="39"/>
      <c r="S25" s="72"/>
    </row>
    <row r="26" spans="1:18">
      <c r="A26" s="37"/>
      <c r="B26" s="37"/>
      <c r="C26" s="37"/>
      <c r="D26" s="43"/>
      <c r="E26" s="39"/>
      <c r="F26" s="44"/>
      <c r="G26" s="38"/>
      <c r="H26" s="38"/>
      <c r="I26" s="38"/>
      <c r="J26" s="37"/>
      <c r="K26" s="37"/>
      <c r="L26" s="37"/>
      <c r="M26" s="37"/>
      <c r="N26" s="37"/>
      <c r="O26" s="37"/>
      <c r="P26" s="37"/>
      <c r="Q26" s="37"/>
      <c r="R26" s="73"/>
    </row>
    <row r="27" spans="1:18">
      <c r="A27" s="37"/>
      <c r="B27" s="37"/>
      <c r="C27" s="37"/>
      <c r="D27" s="37"/>
      <c r="E27" s="37"/>
      <c r="F27" s="44"/>
      <c r="G27" s="38"/>
      <c r="H27" s="38"/>
      <c r="I27" s="38"/>
      <c r="J27" s="37"/>
      <c r="K27" s="37"/>
      <c r="L27" s="37"/>
      <c r="M27" s="37"/>
      <c r="N27" s="37"/>
      <c r="O27" s="37"/>
      <c r="P27" s="37"/>
      <c r="Q27" s="37"/>
      <c r="R27" s="43"/>
    </row>
    <row r="28" spans="1:18">
      <c r="A28" s="37"/>
      <c r="B28" s="37"/>
      <c r="C28" s="37"/>
      <c r="D28" s="37"/>
      <c r="E28" s="39"/>
      <c r="F28" s="44"/>
      <c r="G28" s="38"/>
      <c r="H28" s="38"/>
      <c r="I28" s="38"/>
      <c r="J28" s="37"/>
      <c r="K28" s="37"/>
      <c r="L28" s="37"/>
      <c r="M28" s="37"/>
      <c r="N28" s="37"/>
      <c r="O28" s="37"/>
      <c r="P28" s="37"/>
      <c r="Q28" s="37"/>
      <c r="R28" s="37"/>
    </row>
    <row r="29" spans="1:18">
      <c r="A29" s="37"/>
      <c r="B29" s="37"/>
      <c r="C29" s="37"/>
      <c r="D29" s="37"/>
      <c r="E29" s="37"/>
      <c r="F29" s="44"/>
      <c r="G29" s="38"/>
      <c r="H29" s="38"/>
      <c r="I29" s="38"/>
      <c r="J29" s="37"/>
      <c r="K29" s="37"/>
      <c r="L29" s="37"/>
      <c r="M29" s="37"/>
      <c r="N29" s="37"/>
      <c r="O29" s="37"/>
      <c r="P29" s="37"/>
      <c r="Q29" s="37"/>
      <c r="R29" s="43"/>
    </row>
    <row r="30" spans="1:18">
      <c r="A30" s="37"/>
      <c r="B30" s="37"/>
      <c r="C30" s="37"/>
      <c r="D30" s="37"/>
      <c r="E30" s="37"/>
      <c r="F30" s="44"/>
      <c r="G30" s="38"/>
      <c r="H30" s="38"/>
      <c r="I30" s="38"/>
      <c r="J30" s="37"/>
      <c r="K30" s="37"/>
      <c r="L30" s="37"/>
      <c r="M30" s="37"/>
      <c r="N30" s="37"/>
      <c r="O30" s="37"/>
      <c r="P30" s="37"/>
      <c r="Q30" s="37"/>
      <c r="R30" s="37"/>
    </row>
    <row r="31" spans="1:18">
      <c r="A31" s="37"/>
      <c r="B31" s="37"/>
      <c r="C31" s="37"/>
      <c r="D31" s="37"/>
      <c r="E31" s="37"/>
      <c r="F31" s="44"/>
      <c r="G31" s="38"/>
      <c r="H31" s="38"/>
      <c r="I31" s="38"/>
      <c r="J31" s="37"/>
      <c r="K31" s="37"/>
      <c r="L31" s="37"/>
      <c r="M31" s="37"/>
      <c r="N31" s="37"/>
      <c r="O31" s="37"/>
      <c r="P31" s="37"/>
      <c r="Q31" s="37"/>
      <c r="R31" s="37"/>
    </row>
    <row r="32" spans="6:9">
      <c r="F32" s="44"/>
      <c r="G32" s="38"/>
      <c r="H32" s="38"/>
      <c r="I32" s="38"/>
    </row>
    <row r="33" s="1" customFormat="1" spans="2:19">
      <c r="B33" s="45"/>
      <c r="C33" s="45"/>
      <c r="D33" s="45"/>
      <c r="E33" s="46"/>
      <c r="F33" s="47"/>
      <c r="G33" s="48"/>
      <c r="H33" s="48"/>
      <c r="I33" s="60"/>
      <c r="J33" s="45"/>
      <c r="K33" s="45"/>
      <c r="L33" s="45"/>
      <c r="M33" s="46"/>
      <c r="N33" s="45"/>
      <c r="O33" s="45"/>
      <c r="P33" s="45"/>
      <c r="Q33" s="74"/>
      <c r="R33" s="74"/>
      <c r="S33" s="74"/>
    </row>
    <row r="34" spans="1:19">
      <c r="A34" s="49"/>
      <c r="B34" s="50"/>
      <c r="C34" s="51"/>
      <c r="D34" s="51"/>
      <c r="E34" s="52"/>
      <c r="F34" s="53"/>
      <c r="G34" s="53"/>
      <c r="H34" s="53"/>
      <c r="I34" s="61"/>
      <c r="J34" s="51"/>
      <c r="K34" s="51"/>
      <c r="L34" s="51"/>
      <c r="M34" s="52"/>
      <c r="N34" s="51"/>
      <c r="O34" s="51"/>
      <c r="P34" s="55"/>
      <c r="S34" s="72"/>
    </row>
    <row r="35" spans="1:16">
      <c r="A35" s="49"/>
      <c r="B35" s="50"/>
      <c r="C35" s="51"/>
      <c r="D35" s="51"/>
      <c r="E35" s="52"/>
      <c r="F35" s="51"/>
      <c r="G35" s="51"/>
      <c r="H35" s="51"/>
      <c r="I35" s="52"/>
      <c r="J35" s="52"/>
      <c r="K35" s="51"/>
      <c r="L35" s="51"/>
      <c r="M35" s="52"/>
      <c r="N35" s="51"/>
      <c r="O35" s="51"/>
      <c r="P35" s="55"/>
    </row>
    <row r="36" spans="1:16">
      <c r="A36" s="49"/>
      <c r="B36" s="50"/>
      <c r="C36" s="51"/>
      <c r="D36" s="51"/>
      <c r="E36" s="52"/>
      <c r="F36" s="51"/>
      <c r="G36" s="51"/>
      <c r="H36" s="51"/>
      <c r="I36" s="52"/>
      <c r="J36" s="51"/>
      <c r="K36" s="51"/>
      <c r="L36" s="51"/>
      <c r="M36" s="52"/>
      <c r="N36" s="51"/>
      <c r="O36" s="51"/>
      <c r="P36" s="55"/>
    </row>
    <row r="37" spans="2:16">
      <c r="B37" s="54"/>
      <c r="C37" s="55"/>
      <c r="D37" s="51"/>
      <c r="E37" s="52"/>
      <c r="F37" s="55"/>
      <c r="G37" s="51"/>
      <c r="H37" s="51"/>
      <c r="I37" s="52"/>
      <c r="J37" s="51"/>
      <c r="K37" s="55"/>
      <c r="L37" s="51"/>
      <c r="M37" s="52"/>
      <c r="N37" s="51"/>
      <c r="O37" s="51"/>
      <c r="P37" s="55"/>
    </row>
    <row r="38" spans="2:16">
      <c r="B38" s="55"/>
      <c r="C38" s="55"/>
      <c r="D38" s="51"/>
      <c r="E38" s="52"/>
      <c r="F38" s="55"/>
      <c r="G38" s="51"/>
      <c r="H38" s="51"/>
      <c r="I38" s="52"/>
      <c r="J38" s="51"/>
      <c r="K38" s="55"/>
      <c r="L38" s="51"/>
      <c r="M38" s="52"/>
      <c r="N38" s="55"/>
      <c r="O38" s="51"/>
      <c r="P38" s="55"/>
    </row>
    <row r="39" spans="2:16">
      <c r="B39" s="55"/>
      <c r="C39" s="55"/>
      <c r="D39" s="51"/>
      <c r="E39" s="52"/>
      <c r="F39" s="55"/>
      <c r="G39" s="55"/>
      <c r="H39" s="51"/>
      <c r="I39" s="52"/>
      <c r="J39" s="51"/>
      <c r="K39" s="55"/>
      <c r="L39" s="51"/>
      <c r="M39" s="52"/>
      <c r="N39" s="55"/>
      <c r="O39" s="51"/>
      <c r="P39" s="55"/>
    </row>
    <row r="40" spans="2:16">
      <c r="B40" s="55"/>
      <c r="C40" s="55"/>
      <c r="D40" s="51"/>
      <c r="E40" s="52"/>
      <c r="F40" s="55"/>
      <c r="G40" s="55"/>
      <c r="H40" s="51"/>
      <c r="I40" s="52"/>
      <c r="J40" s="55"/>
      <c r="K40" s="55"/>
      <c r="L40" s="51"/>
      <c r="M40" s="52"/>
      <c r="N40" s="55"/>
      <c r="O40" s="51"/>
      <c r="P40" s="55"/>
    </row>
  </sheetData>
  <mergeCells count="11">
    <mergeCell ref="A1:R1"/>
    <mergeCell ref="A2:R2"/>
    <mergeCell ref="A3:R3"/>
    <mergeCell ref="A4:R4"/>
    <mergeCell ref="A5:R5"/>
    <mergeCell ref="A6:R6"/>
    <mergeCell ref="A7:I7"/>
    <mergeCell ref="J7:R7"/>
    <mergeCell ref="A8:R8"/>
    <mergeCell ref="A10:R10"/>
    <mergeCell ref="A16:R16"/>
  </mergeCells>
  <printOptions horizontalCentered="1"/>
  <pageMargins left="0.38" right="0.12" top="0.75" bottom="0.75" header="0.3" footer="0.3"/>
  <pageSetup paperSize="9" scale="6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S44"/>
  <sheetViews>
    <sheetView zoomScale="80" zoomScaleNormal="80" topLeftCell="A10" workbookViewId="0">
      <selection activeCell="B27" sqref="B27"/>
    </sheetView>
  </sheetViews>
  <sheetFormatPr defaultColWidth="8.85454545454546" defaultRowHeight="12.5"/>
  <cols>
    <col min="1" max="1" width="5.42727272727273" style="82" customWidth="1"/>
    <col min="2" max="2" width="15.2818181818182" style="82" customWidth="1"/>
    <col min="3" max="3" width="26.1363636363636" style="193" customWidth="1"/>
    <col min="4" max="4" width="15.4272727272727" style="82" customWidth="1"/>
    <col min="5" max="5" width="10" style="82" customWidth="1"/>
    <col min="6" max="6" width="10.4272727272727" style="82" customWidth="1"/>
    <col min="7" max="7" width="9.57272727272727" style="82" customWidth="1"/>
    <col min="8" max="8" width="9.28181818181818" style="194" customWidth="1"/>
    <col min="9" max="9" width="9.57272727272727" style="194" customWidth="1"/>
    <col min="10" max="10" width="17.4272727272727" style="194" customWidth="1"/>
    <col min="11" max="11" width="17.2818181818182" style="82" customWidth="1"/>
    <col min="12" max="12" width="17.7090909090909" style="194" customWidth="1"/>
    <col min="13" max="13" width="25" style="170" customWidth="1"/>
    <col min="14" max="14" width="8.85454545454546" style="194"/>
    <col min="15" max="15" width="15.1363636363636" style="194" customWidth="1"/>
    <col min="16" max="16" width="16.2818181818182" style="194" customWidth="1"/>
    <col min="17" max="16384" width="8.85454545454546" style="194"/>
  </cols>
  <sheetData>
    <row r="1" ht="12.75" customHeight="1" spans="1:1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2.75" customHeight="1" spans="1:1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2.75" customHeight="1" spans="1:13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220" t="s">
        <v>575</v>
      </c>
      <c r="M4" s="221"/>
    </row>
    <row r="5" ht="13" spans="1:13">
      <c r="A5" s="195" t="s">
        <v>576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ht="36" customHeight="1" spans="1:13">
      <c r="A7" s="196" t="s">
        <v>5</v>
      </c>
      <c r="B7" s="197" t="s">
        <v>6</v>
      </c>
      <c r="C7" s="197" t="s">
        <v>7</v>
      </c>
      <c r="D7" s="196" t="s">
        <v>9</v>
      </c>
      <c r="E7" s="196" t="s">
        <v>10</v>
      </c>
      <c r="F7" s="196"/>
      <c r="G7" s="196"/>
      <c r="H7" s="196"/>
      <c r="I7" s="196" t="s">
        <v>11</v>
      </c>
      <c r="J7" s="196" t="s">
        <v>12</v>
      </c>
      <c r="K7" s="196"/>
      <c r="L7" s="196"/>
      <c r="M7" s="196" t="s">
        <v>13</v>
      </c>
    </row>
    <row r="8" ht="43.5" customHeight="1" spans="1:13">
      <c r="A8" s="196"/>
      <c r="B8" s="197"/>
      <c r="C8" s="197"/>
      <c r="D8" s="196"/>
      <c r="E8" s="196" t="s">
        <v>14</v>
      </c>
      <c r="F8" s="196" t="s">
        <v>15</v>
      </c>
      <c r="G8" s="196" t="s">
        <v>16</v>
      </c>
      <c r="H8" s="196" t="s">
        <v>17</v>
      </c>
      <c r="I8" s="196"/>
      <c r="J8" s="196" t="s">
        <v>18</v>
      </c>
      <c r="K8" s="196" t="s">
        <v>19</v>
      </c>
      <c r="L8" s="196" t="s">
        <v>20</v>
      </c>
      <c r="M8" s="196" t="s">
        <v>21</v>
      </c>
    </row>
    <row r="9" spans="1:13">
      <c r="A9" s="198">
        <v>1</v>
      </c>
      <c r="B9" s="198">
        <v>2</v>
      </c>
      <c r="C9" s="198">
        <v>3</v>
      </c>
      <c r="D9" s="198">
        <v>6</v>
      </c>
      <c r="E9" s="198">
        <v>7</v>
      </c>
      <c r="F9" s="198">
        <v>8</v>
      </c>
      <c r="G9" s="198">
        <v>9</v>
      </c>
      <c r="H9" s="198">
        <v>10</v>
      </c>
      <c r="I9" s="198">
        <v>11</v>
      </c>
      <c r="J9" s="198">
        <v>12</v>
      </c>
      <c r="K9" s="198">
        <v>13</v>
      </c>
      <c r="L9" s="198">
        <v>14</v>
      </c>
      <c r="M9" s="198">
        <v>15</v>
      </c>
    </row>
    <row r="10" ht="13" spans="1:13">
      <c r="A10" s="198">
        <v>2</v>
      </c>
      <c r="B10" s="199"/>
      <c r="C10" s="200" t="s">
        <v>577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ht="25" spans="1:13">
      <c r="A11" s="198">
        <v>3</v>
      </c>
      <c r="B11" s="201" t="e">
        <f>#REF!</f>
        <v>#REF!</v>
      </c>
      <c r="C11" s="202" t="s">
        <v>578</v>
      </c>
      <c r="D11" s="114" t="e">
        <f>#REF!</f>
        <v>#REF!</v>
      </c>
      <c r="E11" s="203">
        <v>45345</v>
      </c>
      <c r="F11" s="203" t="s">
        <v>27</v>
      </c>
      <c r="G11" s="203">
        <v>45345</v>
      </c>
      <c r="H11" s="203">
        <v>45345</v>
      </c>
      <c r="I11" s="198" t="s">
        <v>579</v>
      </c>
      <c r="J11" s="222">
        <f>K11</f>
        <v>27600948.75</v>
      </c>
      <c r="K11" s="111">
        <f>'PPMP 2024 (2)'!H10</f>
        <v>27600948.75</v>
      </c>
      <c r="L11" s="198"/>
      <c r="M11" s="223" t="s">
        <v>580</v>
      </c>
    </row>
    <row r="12" ht="25" spans="1:13">
      <c r="A12" s="198">
        <v>4</v>
      </c>
      <c r="B12" s="201" t="e">
        <f>#REF!</f>
        <v>#REF!</v>
      </c>
      <c r="C12" s="204" t="e">
        <f>#REF!</f>
        <v>#REF!</v>
      </c>
      <c r="D12" s="114" t="e">
        <f>#REF!</f>
        <v>#REF!</v>
      </c>
      <c r="E12" s="203">
        <v>45315</v>
      </c>
      <c r="F12" s="203">
        <v>45346</v>
      </c>
      <c r="G12" s="203">
        <v>45375</v>
      </c>
      <c r="H12" s="203">
        <v>45406</v>
      </c>
      <c r="I12" s="198" t="s">
        <v>579</v>
      </c>
      <c r="J12" s="222">
        <f t="shared" ref="J12:J21" si="0">K12</f>
        <v>95012547.5</v>
      </c>
      <c r="K12" s="111">
        <f>'PPMP 2024 (2)'!H954</f>
        <v>95012547.5</v>
      </c>
      <c r="L12" s="198"/>
      <c r="M12" s="223" t="s">
        <v>580</v>
      </c>
    </row>
    <row r="13" ht="25" spans="1:13">
      <c r="A13" s="198">
        <v>5</v>
      </c>
      <c r="B13" s="201" t="e">
        <f>#REF!</f>
        <v>#REF!</v>
      </c>
      <c r="C13" s="204" t="e">
        <f>#REF!</f>
        <v>#REF!</v>
      </c>
      <c r="D13" s="114" t="e">
        <f>#REF!</f>
        <v>#REF!</v>
      </c>
      <c r="E13" s="203">
        <v>45315</v>
      </c>
      <c r="F13" s="203">
        <v>45346</v>
      </c>
      <c r="G13" s="203">
        <v>45375</v>
      </c>
      <c r="H13" s="203">
        <v>45406</v>
      </c>
      <c r="I13" s="198" t="s">
        <v>579</v>
      </c>
      <c r="J13" s="222">
        <f t="shared" si="0"/>
        <v>12856122.8</v>
      </c>
      <c r="K13" s="111">
        <f>'PPMP 2024 (2)'!H970</f>
        <v>12856122.8</v>
      </c>
      <c r="L13" s="198"/>
      <c r="M13" s="223" t="s">
        <v>580</v>
      </c>
    </row>
    <row r="14" ht="25" spans="1:13">
      <c r="A14" s="198">
        <v>6</v>
      </c>
      <c r="B14" s="201" t="e">
        <f>#REF!</f>
        <v>#REF!</v>
      </c>
      <c r="C14" s="204" t="e">
        <f>#REF!</f>
        <v>#REF!</v>
      </c>
      <c r="D14" s="114" t="e">
        <f>#REF!</f>
        <v>#REF!</v>
      </c>
      <c r="E14" s="203">
        <v>45345</v>
      </c>
      <c r="F14" s="203" t="s">
        <v>27</v>
      </c>
      <c r="G14" s="203">
        <v>45345</v>
      </c>
      <c r="H14" s="203">
        <v>45345</v>
      </c>
      <c r="I14" s="198" t="s">
        <v>579</v>
      </c>
      <c r="J14" s="222">
        <f t="shared" si="0"/>
        <v>16602334</v>
      </c>
      <c r="K14" s="111">
        <f>'PPMP 2024 (2)'!H983</f>
        <v>16602334</v>
      </c>
      <c r="L14" s="198"/>
      <c r="M14" s="223" t="s">
        <v>580</v>
      </c>
    </row>
    <row r="15" ht="25" spans="1:13">
      <c r="A15" s="198">
        <v>7</v>
      </c>
      <c r="B15" s="201" t="e">
        <f>#REF!</f>
        <v>#REF!</v>
      </c>
      <c r="C15" s="204" t="e">
        <f>#REF!</f>
        <v>#REF!</v>
      </c>
      <c r="D15" s="114" t="e">
        <f>#REF!</f>
        <v>#REF!</v>
      </c>
      <c r="E15" s="203">
        <v>45315</v>
      </c>
      <c r="F15" s="203">
        <v>45346</v>
      </c>
      <c r="G15" s="203">
        <v>45375</v>
      </c>
      <c r="H15" s="203">
        <v>45406</v>
      </c>
      <c r="I15" s="198" t="s">
        <v>579</v>
      </c>
      <c r="J15" s="222">
        <f t="shared" si="0"/>
        <v>56930617</v>
      </c>
      <c r="K15" s="111">
        <f>'PPMP 2024 (2)'!H1006</f>
        <v>56930617</v>
      </c>
      <c r="L15" s="198"/>
      <c r="M15" s="223" t="s">
        <v>580</v>
      </c>
    </row>
    <row r="16" ht="25" spans="1:13">
      <c r="A16" s="198">
        <v>8</v>
      </c>
      <c r="B16" s="201" t="e">
        <f>#REF!</f>
        <v>#REF!</v>
      </c>
      <c r="C16" s="204" t="e">
        <f>#REF!</f>
        <v>#REF!</v>
      </c>
      <c r="D16" s="114" t="e">
        <f>#REF!</f>
        <v>#REF!</v>
      </c>
      <c r="E16" s="203">
        <v>45345</v>
      </c>
      <c r="F16" s="203" t="s">
        <v>27</v>
      </c>
      <c r="G16" s="203">
        <v>45345</v>
      </c>
      <c r="H16" s="203">
        <v>45345</v>
      </c>
      <c r="I16" s="198" t="s">
        <v>579</v>
      </c>
      <c r="J16" s="222">
        <f t="shared" si="0"/>
        <v>35823929.75</v>
      </c>
      <c r="K16" s="111">
        <f>'PPMP 2024 (2)'!H1031</f>
        <v>35823929.75</v>
      </c>
      <c r="L16" s="198"/>
      <c r="M16" s="223" t="s">
        <v>580</v>
      </c>
    </row>
    <row r="17" ht="25" spans="1:13">
      <c r="A17" s="198">
        <v>9</v>
      </c>
      <c r="B17" s="201" t="s">
        <v>581</v>
      </c>
      <c r="C17" s="204" t="s">
        <v>582</v>
      </c>
      <c r="D17" s="114" t="e">
        <f>#REF!</f>
        <v>#REF!</v>
      </c>
      <c r="E17" s="203">
        <v>45345</v>
      </c>
      <c r="F17" s="203" t="s">
        <v>27</v>
      </c>
      <c r="G17" s="203">
        <v>45345</v>
      </c>
      <c r="H17" s="203">
        <v>45345</v>
      </c>
      <c r="I17" s="198" t="s">
        <v>579</v>
      </c>
      <c r="J17" s="222">
        <f t="shared" si="0"/>
        <v>150000</v>
      </c>
      <c r="K17" s="111">
        <f>'PPMP 2024 (2)'!H1159</f>
        <v>150000</v>
      </c>
      <c r="L17" s="198"/>
      <c r="M17" s="223" t="s">
        <v>580</v>
      </c>
    </row>
    <row r="18" ht="25" spans="1:13">
      <c r="A18" s="198">
        <v>10</v>
      </c>
      <c r="B18" s="201" t="s">
        <v>56</v>
      </c>
      <c r="C18" s="204" t="s">
        <v>57</v>
      </c>
      <c r="D18" s="114" t="s">
        <v>65</v>
      </c>
      <c r="E18" s="203">
        <v>45315</v>
      </c>
      <c r="F18" s="203">
        <v>45346</v>
      </c>
      <c r="G18" s="203">
        <v>45375</v>
      </c>
      <c r="H18" s="203">
        <v>45406</v>
      </c>
      <c r="I18" s="198" t="s">
        <v>579</v>
      </c>
      <c r="J18" s="222">
        <f t="shared" si="0"/>
        <v>14168000</v>
      </c>
      <c r="K18" s="111">
        <f>'PPMP 2024 (2)'!H1162</f>
        <v>14168000</v>
      </c>
      <c r="L18" s="198"/>
      <c r="M18" s="223"/>
    </row>
    <row r="19" ht="25" spans="1:13">
      <c r="A19" s="198">
        <v>11</v>
      </c>
      <c r="B19" s="201" t="s">
        <v>56</v>
      </c>
      <c r="C19" s="204" t="s">
        <v>57</v>
      </c>
      <c r="D19" s="114" t="s">
        <v>583</v>
      </c>
      <c r="E19" s="203">
        <v>45345</v>
      </c>
      <c r="F19" s="203" t="s">
        <v>27</v>
      </c>
      <c r="G19" s="203">
        <v>45345</v>
      </c>
      <c r="H19" s="203">
        <v>45345</v>
      </c>
      <c r="I19" s="198" t="s">
        <v>579</v>
      </c>
      <c r="J19" s="222">
        <f t="shared" si="0"/>
        <v>10542153</v>
      </c>
      <c r="K19" s="111">
        <f>'PPMP 2024 (2)'!H1167</f>
        <v>10542153</v>
      </c>
      <c r="L19" s="198"/>
      <c r="M19" s="223" t="s">
        <v>580</v>
      </c>
    </row>
    <row r="20" ht="25" spans="1:13">
      <c r="A20" s="198">
        <v>12</v>
      </c>
      <c r="B20" s="201" t="s">
        <v>56</v>
      </c>
      <c r="C20" s="204" t="s">
        <v>57</v>
      </c>
      <c r="D20" s="114" t="s">
        <v>26</v>
      </c>
      <c r="E20" s="203">
        <v>45345</v>
      </c>
      <c r="F20" s="203" t="s">
        <v>27</v>
      </c>
      <c r="G20" s="203">
        <v>45345</v>
      </c>
      <c r="H20" s="203">
        <v>45345</v>
      </c>
      <c r="I20" s="198" t="s">
        <v>579</v>
      </c>
      <c r="J20" s="222">
        <f t="shared" si="0"/>
        <v>1710500</v>
      </c>
      <c r="K20" s="111">
        <f>'PPMP 2024 (2)'!H1171</f>
        <v>1710500</v>
      </c>
      <c r="L20" s="198"/>
      <c r="M20" s="223" t="s">
        <v>580</v>
      </c>
    </row>
    <row r="21" ht="25" spans="1:13">
      <c r="A21" s="198">
        <v>13</v>
      </c>
      <c r="B21" s="201" t="e">
        <f>#REF!</f>
        <v>#REF!</v>
      </c>
      <c r="C21" s="204" t="e">
        <f>#REF!</f>
        <v>#REF!</v>
      </c>
      <c r="D21" s="114" t="e">
        <f>#REF!</f>
        <v>#REF!</v>
      </c>
      <c r="E21" s="203">
        <v>45345</v>
      </c>
      <c r="F21" s="203" t="s">
        <v>27</v>
      </c>
      <c r="G21" s="203">
        <v>45345</v>
      </c>
      <c r="H21" s="203">
        <v>45345</v>
      </c>
      <c r="I21" s="198" t="s">
        <v>579</v>
      </c>
      <c r="J21" s="222">
        <f t="shared" si="0"/>
        <v>8435745</v>
      </c>
      <c r="K21" s="111">
        <f>'PPMP 2024 (2)'!H1180</f>
        <v>8435745</v>
      </c>
      <c r="L21" s="198"/>
      <c r="M21" s="223" t="s">
        <v>580</v>
      </c>
    </row>
    <row r="22" ht="13" spans="1:13">
      <c r="A22" s="198">
        <v>14</v>
      </c>
      <c r="B22" s="205"/>
      <c r="C22" s="206" t="s">
        <v>584</v>
      </c>
      <c r="D22" s="207"/>
      <c r="E22" s="208"/>
      <c r="F22" s="208"/>
      <c r="G22" s="208"/>
      <c r="H22" s="208"/>
      <c r="I22" s="199"/>
      <c r="J22" s="224"/>
      <c r="K22" s="225"/>
      <c r="L22" s="199"/>
      <c r="M22" s="226"/>
    </row>
    <row r="23" ht="25" spans="1:13">
      <c r="A23" s="198">
        <v>15</v>
      </c>
      <c r="B23" s="209" t="s">
        <v>59</v>
      </c>
      <c r="C23" s="204" t="s">
        <v>585</v>
      </c>
      <c r="D23" s="114" t="s">
        <v>65</v>
      </c>
      <c r="E23" s="203">
        <v>45315</v>
      </c>
      <c r="F23" s="203">
        <v>45346</v>
      </c>
      <c r="G23" s="203">
        <v>45375</v>
      </c>
      <c r="H23" s="203">
        <v>45406</v>
      </c>
      <c r="I23" s="198" t="s">
        <v>579</v>
      </c>
      <c r="J23" s="222">
        <f t="shared" ref="J23:J28" si="1">L23</f>
        <v>108810000</v>
      </c>
      <c r="K23" s="111"/>
      <c r="L23" s="111">
        <f>'PPMP 2024 (2)'!H1334+'PPMP 2024 (2)'!H1414</f>
        <v>108810000</v>
      </c>
      <c r="M23" s="223" t="s">
        <v>580</v>
      </c>
    </row>
    <row r="24" ht="25" spans="1:13">
      <c r="A24" s="198">
        <v>16</v>
      </c>
      <c r="B24" s="201" t="s">
        <v>586</v>
      </c>
      <c r="C24" s="204" t="s">
        <v>587</v>
      </c>
      <c r="D24" s="114" t="s">
        <v>65</v>
      </c>
      <c r="E24" s="203">
        <v>45315</v>
      </c>
      <c r="F24" s="203">
        <v>45346</v>
      </c>
      <c r="G24" s="203">
        <v>45375</v>
      </c>
      <c r="H24" s="203">
        <v>45406</v>
      </c>
      <c r="I24" s="198" t="s">
        <v>579</v>
      </c>
      <c r="J24" s="222">
        <f t="shared" si="1"/>
        <v>4830000</v>
      </c>
      <c r="K24" s="111"/>
      <c r="L24" s="111">
        <f>'PPMP 2024 (2)'!H1371</f>
        <v>4830000</v>
      </c>
      <c r="M24" s="223" t="s">
        <v>580</v>
      </c>
    </row>
    <row r="25" ht="25" spans="1:13">
      <c r="A25" s="198">
        <v>17</v>
      </c>
      <c r="B25" s="210" t="s">
        <v>588</v>
      </c>
      <c r="C25" s="204" t="s">
        <v>589</v>
      </c>
      <c r="D25" s="114" t="s">
        <v>65</v>
      </c>
      <c r="E25" s="203">
        <v>45315</v>
      </c>
      <c r="F25" s="203">
        <v>45346</v>
      </c>
      <c r="G25" s="203">
        <v>45375</v>
      </c>
      <c r="H25" s="203">
        <v>45406</v>
      </c>
      <c r="I25" s="198" t="s">
        <v>579</v>
      </c>
      <c r="J25" s="222">
        <f t="shared" si="1"/>
        <v>60758000</v>
      </c>
      <c r="K25" s="111"/>
      <c r="L25" s="111">
        <f>'PPMP 2024 (2)'!H1381</f>
        <v>60758000</v>
      </c>
      <c r="M25" s="223" t="s">
        <v>580</v>
      </c>
    </row>
    <row r="26" ht="25" spans="1:13">
      <c r="A26" s="198">
        <v>18</v>
      </c>
      <c r="B26" s="201" t="s">
        <v>590</v>
      </c>
      <c r="C26" s="204" t="s">
        <v>591</v>
      </c>
      <c r="D26" s="114" t="s">
        <v>65</v>
      </c>
      <c r="E26" s="203">
        <v>45315</v>
      </c>
      <c r="F26" s="203">
        <v>45346</v>
      </c>
      <c r="G26" s="203">
        <v>45375</v>
      </c>
      <c r="H26" s="203">
        <v>45406</v>
      </c>
      <c r="I26" s="198" t="s">
        <v>579</v>
      </c>
      <c r="J26" s="222">
        <f t="shared" si="1"/>
        <v>1300000</v>
      </c>
      <c r="K26" s="111"/>
      <c r="L26" s="111">
        <f>'PPMP 2024 (2)'!H1418</f>
        <v>1300000</v>
      </c>
      <c r="M26" s="223" t="s">
        <v>580</v>
      </c>
    </row>
    <row r="27" ht="25" spans="1:13">
      <c r="A27" s="198">
        <v>19</v>
      </c>
      <c r="B27" s="201" t="s">
        <v>62</v>
      </c>
      <c r="C27" s="204" t="s">
        <v>63</v>
      </c>
      <c r="D27" s="114" t="s">
        <v>65</v>
      </c>
      <c r="E27" s="203">
        <v>45315</v>
      </c>
      <c r="F27" s="203">
        <v>45346</v>
      </c>
      <c r="G27" s="203">
        <v>45375</v>
      </c>
      <c r="H27" s="203">
        <v>45406</v>
      </c>
      <c r="I27" s="198" t="s">
        <v>579</v>
      </c>
      <c r="J27" s="222">
        <f t="shared" si="1"/>
        <v>188612500</v>
      </c>
      <c r="K27" s="111"/>
      <c r="L27" s="111">
        <f>'PPMP 2024 (2)'!H1399+'PPMP 2024 (2)'!H1408</f>
        <v>188612500</v>
      </c>
      <c r="M27" s="223" t="s">
        <v>580</v>
      </c>
    </row>
    <row r="28" ht="25" spans="1:13">
      <c r="A28" s="198">
        <v>20</v>
      </c>
      <c r="B28" s="201" t="s">
        <v>592</v>
      </c>
      <c r="C28" s="204" t="s">
        <v>593</v>
      </c>
      <c r="D28" s="114" t="s">
        <v>65</v>
      </c>
      <c r="E28" s="203">
        <v>45315</v>
      </c>
      <c r="F28" s="203">
        <v>45346</v>
      </c>
      <c r="G28" s="203">
        <v>45375</v>
      </c>
      <c r="H28" s="203">
        <v>45406</v>
      </c>
      <c r="I28" s="198" t="s">
        <v>579</v>
      </c>
      <c r="J28" s="222">
        <f t="shared" si="1"/>
        <v>1474728500</v>
      </c>
      <c r="K28" s="111"/>
      <c r="L28" s="111">
        <f>'PPMP 2024 (2)'!H1405+'PPMP 2024 (2)'!H1422+'PPMP 2024 (2)'!H1429</f>
        <v>1474728500</v>
      </c>
      <c r="M28" s="223" t="s">
        <v>580</v>
      </c>
    </row>
    <row r="29" ht="13" spans="1:13">
      <c r="A29" s="211">
        <v>21</v>
      </c>
      <c r="B29" s="212"/>
      <c r="C29" s="213" t="s">
        <v>18</v>
      </c>
      <c r="D29" s="214"/>
      <c r="E29" s="214"/>
      <c r="F29" s="214"/>
      <c r="G29" s="214"/>
      <c r="H29" s="214"/>
      <c r="I29" s="214"/>
      <c r="J29" s="227">
        <f>SUM(J11:J28)</f>
        <v>2118871897.8</v>
      </c>
      <c r="K29" s="227">
        <f>SUM(K11:K21)</f>
        <v>279832897.8</v>
      </c>
      <c r="L29" s="227">
        <f>SUM(L11:L28)</f>
        <v>1839039000</v>
      </c>
      <c r="M29" s="228"/>
    </row>
    <row r="30" spans="1:19">
      <c r="A30" s="193"/>
      <c r="B30" s="193"/>
      <c r="D30" s="193"/>
      <c r="E30" s="193"/>
      <c r="F30" s="193"/>
      <c r="G30" s="193"/>
      <c r="H30" s="193"/>
      <c r="K30" s="229"/>
      <c r="L30" s="229"/>
      <c r="M30" s="229"/>
      <c r="N30" s="229"/>
      <c r="O30" s="229"/>
      <c r="P30" s="229"/>
      <c r="Q30" s="229"/>
      <c r="R30" s="229"/>
      <c r="S30" s="229"/>
    </row>
    <row r="31" spans="2:12">
      <c r="B31" s="85" t="s">
        <v>66</v>
      </c>
      <c r="D31" s="85"/>
      <c r="F31" s="85" t="s">
        <v>67</v>
      </c>
      <c r="I31" s="85"/>
      <c r="J31" s="85"/>
      <c r="K31" s="80"/>
      <c r="L31" s="85" t="s">
        <v>68</v>
      </c>
    </row>
    <row r="32" spans="9:10">
      <c r="I32" s="70"/>
      <c r="J32" s="70"/>
    </row>
    <row r="33" spans="9:10">
      <c r="I33" s="170"/>
      <c r="J33" s="170"/>
    </row>
    <row r="34" ht="15" customHeight="1" spans="9:10">
      <c r="I34" s="82"/>
      <c r="J34" s="82"/>
    </row>
    <row r="35" ht="13" spans="2:12">
      <c r="B35" s="168" t="s">
        <v>69</v>
      </c>
      <c r="C35" s="215"/>
      <c r="D35" s="179"/>
      <c r="E35" s="194"/>
      <c r="F35" s="216" t="s">
        <v>594</v>
      </c>
      <c r="G35" s="194"/>
      <c r="I35" s="179"/>
      <c r="J35" s="217"/>
      <c r="L35" s="216" t="s">
        <v>595</v>
      </c>
    </row>
    <row r="36" ht="13" spans="2:12">
      <c r="B36" s="170" t="s">
        <v>72</v>
      </c>
      <c r="C36" s="81"/>
      <c r="D36" s="85"/>
      <c r="E36" s="194"/>
      <c r="F36" s="194" t="s">
        <v>596</v>
      </c>
      <c r="G36" s="194"/>
      <c r="I36" s="85"/>
      <c r="J36" s="85"/>
      <c r="K36" s="179"/>
      <c r="L36" s="194" t="s">
        <v>597</v>
      </c>
    </row>
    <row r="37" spans="2:12">
      <c r="B37" s="170" t="s">
        <v>75</v>
      </c>
      <c r="C37" s="81"/>
      <c r="D37" s="85"/>
      <c r="F37" s="85" t="s">
        <v>76</v>
      </c>
      <c r="I37" s="85"/>
      <c r="J37" s="85"/>
      <c r="K37" s="85"/>
      <c r="L37" s="194" t="s">
        <v>77</v>
      </c>
    </row>
    <row r="38" spans="14:15">
      <c r="N38" s="82"/>
      <c r="O38" s="82"/>
    </row>
    <row r="39" spans="14:15">
      <c r="N39" s="82"/>
      <c r="O39" s="82"/>
    </row>
    <row r="40" spans="14:15">
      <c r="N40" s="82"/>
      <c r="O40" s="82"/>
    </row>
    <row r="41" ht="13" spans="6:8">
      <c r="F41" s="194"/>
      <c r="H41" s="217"/>
    </row>
    <row r="42" spans="6:8">
      <c r="F42" s="194"/>
      <c r="H42" s="218"/>
    </row>
    <row r="43" spans="8:8">
      <c r="H43" s="218"/>
    </row>
    <row r="44" spans="8:8">
      <c r="H44" s="219"/>
    </row>
  </sheetData>
  <mergeCells count="12">
    <mergeCell ref="A1:M1"/>
    <mergeCell ref="A2:M2"/>
    <mergeCell ref="A3:M3"/>
    <mergeCell ref="A5:M5"/>
    <mergeCell ref="E7:H7"/>
    <mergeCell ref="J7:L7"/>
    <mergeCell ref="A30:G30"/>
    <mergeCell ref="A7:A8"/>
    <mergeCell ref="B7:B8"/>
    <mergeCell ref="C7:C8"/>
    <mergeCell ref="D7:D8"/>
    <mergeCell ref="I7:I8"/>
  </mergeCells>
  <printOptions horizontalCentered="1"/>
  <pageMargins left="0.12" right="0.12" top="0.43" bottom="0.44" header="0.31496062992126" footer="0.31496062992126"/>
  <pageSetup paperSize="9" scale="70" orientation="landscape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J1594"/>
  <sheetViews>
    <sheetView tabSelected="1" zoomScaleSheetLayoutView="90" workbookViewId="0">
      <pane xSplit="3" ySplit="9" topLeftCell="D1426" activePane="bottomRight" state="frozen"/>
      <selection/>
      <selection pane="topRight"/>
      <selection pane="bottomLeft"/>
      <selection pane="bottomRight" activeCell="G1447" sqref="G1447"/>
    </sheetView>
  </sheetViews>
  <sheetFormatPr defaultColWidth="8.85454545454546" defaultRowHeight="12.5"/>
  <cols>
    <col min="1" max="1" width="5.57272727272727" style="79" customWidth="1"/>
    <col min="2" max="2" width="15" style="80" customWidth="1"/>
    <col min="3" max="3" width="40.8545454545455" style="81" customWidth="1"/>
    <col min="4" max="4" width="10.1363636363636" style="82" customWidth="1"/>
    <col min="5" max="5" width="8.85454545454546" style="83" customWidth="1"/>
    <col min="6" max="6" width="7.70909090909091" style="82" customWidth="1"/>
    <col min="7" max="7" width="14.7090909090909" style="84" customWidth="1"/>
    <col min="8" max="8" width="17.7090909090909" style="84" customWidth="1"/>
    <col min="9" max="9" width="23.7090909090909" style="85" customWidth="1"/>
    <col min="10" max="11" width="3" style="83" customWidth="1"/>
    <col min="12" max="19" width="3.28181818181818" style="83" customWidth="1"/>
    <col min="20" max="20" width="3.85454545454545" style="83" customWidth="1"/>
    <col min="21" max="21" width="3.28181818181818" style="83" customWidth="1"/>
    <col min="22" max="23" width="3.85454545454545" style="83" customWidth="1"/>
    <col min="24" max="24" width="23.8545454545455" style="82" customWidth="1"/>
    <col min="25" max="25" width="12" style="82" customWidth="1"/>
    <col min="26" max="26" width="8" style="82" customWidth="1"/>
    <col min="27" max="27" width="15.4272727272727" style="82" customWidth="1"/>
    <col min="28" max="28" width="12.4272727272727" style="82" customWidth="1"/>
    <col min="29" max="29" width="19.4272727272727" style="82" customWidth="1"/>
    <col min="30" max="30" width="17.7090909090909" style="82" customWidth="1"/>
    <col min="31" max="31" width="22.2818181818182" style="82" customWidth="1"/>
    <col min="32" max="32" width="13.2818181818182" style="82" customWidth="1"/>
    <col min="33" max="33" width="17.2818181818182" style="82" customWidth="1"/>
    <col min="34" max="34" width="13.2818181818182" style="82" customWidth="1"/>
    <col min="35" max="35" width="23.8545454545455" style="82" customWidth="1"/>
    <col min="36" max="16384" width="8.85454545454546" style="82"/>
  </cols>
  <sheetData>
    <row r="1" spans="1:23">
      <c r="A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ht="13" spans="1:23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>
      <c r="A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>
      <c r="A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ht="13" spans="1:23">
      <c r="A5" s="86" t="s">
        <v>598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ht="13" spans="1:23">
      <c r="A6" s="80"/>
      <c r="C6" s="80"/>
      <c r="D6" s="80"/>
      <c r="E6" s="80"/>
      <c r="F6" s="80"/>
      <c r="G6" s="80"/>
      <c r="H6" s="80"/>
      <c r="I6" s="80"/>
      <c r="J6" s="80"/>
      <c r="K6" s="116"/>
      <c r="L6" s="116" t="s">
        <v>599</v>
      </c>
      <c r="M6" s="116"/>
      <c r="N6" s="116"/>
      <c r="O6" s="116"/>
      <c r="P6" s="116"/>
      <c r="Q6" s="116"/>
      <c r="R6" s="116"/>
      <c r="S6" s="116"/>
      <c r="T6" s="116"/>
      <c r="U6" s="116"/>
      <c r="V6" s="86"/>
      <c r="W6" s="86"/>
    </row>
    <row r="7" ht="13" spans="1:23">
      <c r="A7" s="87" t="s">
        <v>80</v>
      </c>
      <c r="B7" s="88" t="s">
        <v>81</v>
      </c>
      <c r="C7" s="89" t="s">
        <v>82</v>
      </c>
      <c r="D7" s="88" t="s">
        <v>83</v>
      </c>
      <c r="E7" s="88" t="s">
        <v>84</v>
      </c>
      <c r="F7" s="88"/>
      <c r="G7" s="88"/>
      <c r="H7" s="90" t="s">
        <v>85</v>
      </c>
      <c r="I7" s="88" t="s">
        <v>86</v>
      </c>
      <c r="J7" s="117" t="s">
        <v>87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86"/>
      <c r="W7" s="86"/>
    </row>
    <row r="8" ht="13" spans="1:23">
      <c r="A8" s="91">
        <v>1</v>
      </c>
      <c r="B8" s="92">
        <v>2</v>
      </c>
      <c r="C8" s="92">
        <v>3</v>
      </c>
      <c r="D8" s="92">
        <v>4</v>
      </c>
      <c r="E8" s="92">
        <v>5</v>
      </c>
      <c r="F8" s="92"/>
      <c r="G8" s="92"/>
      <c r="H8" s="93">
        <v>6</v>
      </c>
      <c r="I8" s="92">
        <v>7</v>
      </c>
      <c r="J8" s="118">
        <v>8</v>
      </c>
      <c r="K8" s="118">
        <v>9</v>
      </c>
      <c r="L8" s="118">
        <v>10</v>
      </c>
      <c r="M8" s="118">
        <v>11</v>
      </c>
      <c r="N8" s="118">
        <v>12</v>
      </c>
      <c r="O8" s="118">
        <v>13</v>
      </c>
      <c r="P8" s="118">
        <v>14</v>
      </c>
      <c r="Q8" s="118">
        <v>15</v>
      </c>
      <c r="R8" s="118">
        <v>16</v>
      </c>
      <c r="S8" s="126">
        <v>17</v>
      </c>
      <c r="T8" s="126">
        <v>18</v>
      </c>
      <c r="U8" s="126">
        <v>19</v>
      </c>
      <c r="V8" s="86"/>
      <c r="W8" s="86"/>
    </row>
    <row r="9" ht="13" spans="1:23">
      <c r="A9" s="91">
        <v>2</v>
      </c>
      <c r="B9" s="94"/>
      <c r="C9" s="95" t="s">
        <v>577</v>
      </c>
      <c r="D9" s="96"/>
      <c r="E9" s="97"/>
      <c r="F9" s="96"/>
      <c r="G9" s="96"/>
      <c r="H9" s="98"/>
      <c r="I9" s="119"/>
      <c r="J9" s="16" t="s">
        <v>88</v>
      </c>
      <c r="K9" s="16" t="s">
        <v>89</v>
      </c>
      <c r="L9" s="16" t="s">
        <v>90</v>
      </c>
      <c r="M9" s="16" t="s">
        <v>91</v>
      </c>
      <c r="N9" s="16" t="s">
        <v>90</v>
      </c>
      <c r="O9" s="16" t="s">
        <v>88</v>
      </c>
      <c r="P9" s="16" t="s">
        <v>88</v>
      </c>
      <c r="Q9" s="16" t="s">
        <v>91</v>
      </c>
      <c r="R9" s="16" t="s">
        <v>92</v>
      </c>
      <c r="S9" s="16" t="s">
        <v>93</v>
      </c>
      <c r="T9" s="16" t="s">
        <v>94</v>
      </c>
      <c r="U9" s="16" t="s">
        <v>95</v>
      </c>
      <c r="V9" s="86"/>
      <c r="W9" s="86"/>
    </row>
    <row r="10" s="75" customFormat="1" ht="13" spans="1:23">
      <c r="A10" s="91">
        <v>3</v>
      </c>
      <c r="B10" s="270" t="s">
        <v>23</v>
      </c>
      <c r="C10" s="100" t="s">
        <v>24</v>
      </c>
      <c r="D10" s="101"/>
      <c r="E10" s="102"/>
      <c r="F10" s="101"/>
      <c r="G10" s="101"/>
      <c r="H10" s="103">
        <f>H11+H57+H103+H149+H195+H242+H289+H306+H466+H499+H530+H586+H704+H736+H753+H767+H796+H840+H862+H918+H922+H926+H929+H934</f>
        <v>27600948.75</v>
      </c>
      <c r="I10" s="120" t="s">
        <v>26</v>
      </c>
      <c r="J10" s="121"/>
      <c r="K10" s="121">
        <f t="shared" ref="K10:S10" si="0">SUM(K11:K953)</f>
        <v>6</v>
      </c>
      <c r="L10" s="121"/>
      <c r="M10" s="121">
        <f t="shared" si="0"/>
        <v>8</v>
      </c>
      <c r="N10" s="121">
        <f t="shared" si="0"/>
        <v>1</v>
      </c>
      <c r="O10" s="121"/>
      <c r="P10" s="121">
        <f t="shared" si="0"/>
        <v>7</v>
      </c>
      <c r="Q10" s="121">
        <f t="shared" si="0"/>
        <v>2</v>
      </c>
      <c r="R10" s="121"/>
      <c r="S10" s="121">
        <f t="shared" si="0"/>
        <v>9</v>
      </c>
      <c r="T10" s="121"/>
      <c r="U10" s="121"/>
      <c r="V10" s="127"/>
      <c r="W10" s="127"/>
    </row>
    <row r="11" s="76" customFormat="1" ht="13" spans="1:23">
      <c r="A11" s="91">
        <v>4</v>
      </c>
      <c r="B11" s="271" t="s">
        <v>23</v>
      </c>
      <c r="C11" s="105" t="s">
        <v>600</v>
      </c>
      <c r="D11" s="106" t="s">
        <v>32</v>
      </c>
      <c r="E11" s="107"/>
      <c r="F11" s="106"/>
      <c r="G11" s="106"/>
      <c r="H11" s="108">
        <f>H12+H15+H21+H27+H33+H39+H48</f>
        <v>441370</v>
      </c>
      <c r="I11" s="122" t="s">
        <v>26</v>
      </c>
      <c r="J11" s="123"/>
      <c r="K11" s="124"/>
      <c r="L11" s="123"/>
      <c r="M11" s="123"/>
      <c r="N11" s="123"/>
      <c r="O11" s="123"/>
      <c r="P11" s="124">
        <v>1</v>
      </c>
      <c r="Q11" s="123"/>
      <c r="R11" s="123"/>
      <c r="S11" s="123"/>
      <c r="T11" s="123"/>
      <c r="U11" s="123"/>
      <c r="V11" s="128"/>
      <c r="W11" s="128"/>
    </row>
    <row r="12" s="76" customFormat="1" ht="13" spans="1:23">
      <c r="A12" s="91">
        <v>5</v>
      </c>
      <c r="B12" s="109"/>
      <c r="C12" s="110" t="s">
        <v>601</v>
      </c>
      <c r="D12" s="111"/>
      <c r="E12" s="112"/>
      <c r="F12" s="111"/>
      <c r="G12" s="111"/>
      <c r="H12" s="113">
        <f>SUM(H13:H14)</f>
        <v>50000</v>
      </c>
      <c r="I12" s="113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8"/>
      <c r="W12" s="128"/>
    </row>
    <row r="13" s="76" customFormat="1" ht="13" spans="1:23">
      <c r="A13" s="91">
        <v>6</v>
      </c>
      <c r="B13" s="109"/>
      <c r="C13" s="114" t="s">
        <v>156</v>
      </c>
      <c r="D13" s="111"/>
      <c r="E13" s="112">
        <v>2</v>
      </c>
      <c r="F13" s="111" t="s">
        <v>147</v>
      </c>
      <c r="G13" s="111">
        <v>5000</v>
      </c>
      <c r="H13" s="98">
        <f>G13*E13</f>
        <v>10000</v>
      </c>
      <c r="I13" s="113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8"/>
      <c r="W13" s="128"/>
    </row>
    <row r="14" s="76" customFormat="1" ht="25" spans="1:23">
      <c r="A14" s="91">
        <v>7</v>
      </c>
      <c r="B14" s="109"/>
      <c r="C14" s="114" t="s">
        <v>602</v>
      </c>
      <c r="D14" s="111"/>
      <c r="E14" s="112">
        <v>50</v>
      </c>
      <c r="F14" s="111" t="s">
        <v>121</v>
      </c>
      <c r="G14" s="111">
        <v>200</v>
      </c>
      <c r="H14" s="98">
        <f>G14*E14*4</f>
        <v>40000</v>
      </c>
      <c r="I14" s="113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8"/>
      <c r="W14" s="128"/>
    </row>
    <row r="15" s="76" customFormat="1" ht="13" spans="1:23">
      <c r="A15" s="91">
        <v>8</v>
      </c>
      <c r="B15" s="109"/>
      <c r="C15" s="114" t="s">
        <v>603</v>
      </c>
      <c r="D15" s="111"/>
      <c r="E15" s="112"/>
      <c r="F15" s="111"/>
      <c r="G15" s="111"/>
      <c r="H15" s="113">
        <f>SUM(H16:H20)</f>
        <v>63700</v>
      </c>
      <c r="I15" s="113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8"/>
      <c r="W15" s="128"/>
    </row>
    <row r="16" s="76" customFormat="1" ht="13" spans="1:23">
      <c r="A16" s="91">
        <v>9</v>
      </c>
      <c r="B16" s="109"/>
      <c r="C16" s="114" t="s">
        <v>604</v>
      </c>
      <c r="D16" s="111"/>
      <c r="E16" s="112">
        <v>65</v>
      </c>
      <c r="F16" s="111" t="s">
        <v>121</v>
      </c>
      <c r="G16" s="111">
        <v>180</v>
      </c>
      <c r="H16" s="98">
        <f>G16*E16</f>
        <v>11700</v>
      </c>
      <c r="I16" s="113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8"/>
      <c r="W16" s="128"/>
    </row>
    <row r="17" s="76" customFormat="1" ht="13" spans="1:23">
      <c r="A17" s="91">
        <v>10</v>
      </c>
      <c r="B17" s="109"/>
      <c r="C17" s="114" t="s">
        <v>605</v>
      </c>
      <c r="D17" s="111"/>
      <c r="E17" s="112">
        <v>65</v>
      </c>
      <c r="F17" s="111" t="s">
        <v>121</v>
      </c>
      <c r="G17" s="111">
        <v>150</v>
      </c>
      <c r="H17" s="98">
        <f t="shared" ref="H17:H20" si="1">G17*E17</f>
        <v>9750</v>
      </c>
      <c r="I17" s="113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8"/>
      <c r="W17" s="128"/>
    </row>
    <row r="18" s="76" customFormat="1" ht="13" spans="1:23">
      <c r="A18" s="91">
        <v>11</v>
      </c>
      <c r="B18" s="109"/>
      <c r="C18" s="114" t="s">
        <v>606</v>
      </c>
      <c r="D18" s="111"/>
      <c r="E18" s="112">
        <v>65</v>
      </c>
      <c r="F18" s="111" t="s">
        <v>121</v>
      </c>
      <c r="G18" s="111">
        <v>250</v>
      </c>
      <c r="H18" s="98">
        <f t="shared" si="1"/>
        <v>16250</v>
      </c>
      <c r="I18" s="113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8"/>
      <c r="W18" s="128"/>
    </row>
    <row r="19" s="76" customFormat="1" ht="13" spans="1:23">
      <c r="A19" s="91">
        <v>12</v>
      </c>
      <c r="B19" s="109"/>
      <c r="C19" s="114" t="s">
        <v>607</v>
      </c>
      <c r="D19" s="111"/>
      <c r="E19" s="112">
        <v>65</v>
      </c>
      <c r="F19" s="111" t="s">
        <v>121</v>
      </c>
      <c r="G19" s="111">
        <v>150</v>
      </c>
      <c r="H19" s="98">
        <f t="shared" si="1"/>
        <v>9750</v>
      </c>
      <c r="I19" s="113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8"/>
      <c r="W19" s="128"/>
    </row>
    <row r="20" s="76" customFormat="1" ht="13" spans="1:23">
      <c r="A20" s="91">
        <v>13</v>
      </c>
      <c r="B20" s="109"/>
      <c r="C20" s="114" t="s">
        <v>608</v>
      </c>
      <c r="D20" s="111"/>
      <c r="E20" s="112">
        <v>65</v>
      </c>
      <c r="F20" s="111" t="s">
        <v>121</v>
      </c>
      <c r="G20" s="111">
        <v>250</v>
      </c>
      <c r="H20" s="98">
        <f t="shared" si="1"/>
        <v>16250</v>
      </c>
      <c r="I20" s="113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8"/>
      <c r="W20" s="128"/>
    </row>
    <row r="21" s="76" customFormat="1" ht="13" spans="1:23">
      <c r="A21" s="91">
        <v>14</v>
      </c>
      <c r="B21" s="109"/>
      <c r="C21" s="114" t="s">
        <v>609</v>
      </c>
      <c r="D21" s="111"/>
      <c r="E21" s="112"/>
      <c r="F21" s="111"/>
      <c r="G21" s="111"/>
      <c r="H21" s="113">
        <f>SUM(H22:H26)</f>
        <v>63700</v>
      </c>
      <c r="I21" s="113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8"/>
      <c r="W21" s="128"/>
    </row>
    <row r="22" s="76" customFormat="1" ht="13" spans="1:23">
      <c r="A22" s="91">
        <v>15</v>
      </c>
      <c r="B22" s="109"/>
      <c r="C22" s="114" t="s">
        <v>604</v>
      </c>
      <c r="D22" s="111"/>
      <c r="E22" s="112">
        <v>65</v>
      </c>
      <c r="F22" s="111" t="s">
        <v>121</v>
      </c>
      <c r="G22" s="111">
        <v>180</v>
      </c>
      <c r="H22" s="98">
        <f>G22*E22</f>
        <v>11700</v>
      </c>
      <c r="I22" s="113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8"/>
      <c r="W22" s="128"/>
    </row>
    <row r="23" s="76" customFormat="1" ht="13" spans="1:23">
      <c r="A23" s="91">
        <v>16</v>
      </c>
      <c r="B23" s="109"/>
      <c r="C23" s="114" t="s">
        <v>610</v>
      </c>
      <c r="D23" s="111"/>
      <c r="E23" s="112">
        <v>65</v>
      </c>
      <c r="F23" s="111" t="s">
        <v>121</v>
      </c>
      <c r="G23" s="111">
        <v>150</v>
      </c>
      <c r="H23" s="98">
        <f t="shared" ref="H23:H26" si="2">G23*E23</f>
        <v>9750</v>
      </c>
      <c r="I23" s="113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8"/>
      <c r="W23" s="128"/>
    </row>
    <row r="24" s="76" customFormat="1" ht="13" spans="1:23">
      <c r="A24" s="91">
        <v>17</v>
      </c>
      <c r="B24" s="109"/>
      <c r="C24" s="114" t="s">
        <v>606</v>
      </c>
      <c r="D24" s="111"/>
      <c r="E24" s="112">
        <v>65</v>
      </c>
      <c r="F24" s="111" t="s">
        <v>121</v>
      </c>
      <c r="G24" s="111">
        <v>250</v>
      </c>
      <c r="H24" s="98">
        <f t="shared" si="2"/>
        <v>16250</v>
      </c>
      <c r="I24" s="113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8"/>
      <c r="W24" s="128"/>
    </row>
    <row r="25" s="76" customFormat="1" ht="13" spans="1:23">
      <c r="A25" s="91">
        <v>18</v>
      </c>
      <c r="B25" s="109"/>
      <c r="C25" s="114" t="s">
        <v>610</v>
      </c>
      <c r="D25" s="111"/>
      <c r="E25" s="112">
        <v>65</v>
      </c>
      <c r="F25" s="111" t="s">
        <v>121</v>
      </c>
      <c r="G25" s="111">
        <v>150</v>
      </c>
      <c r="H25" s="98">
        <f t="shared" si="2"/>
        <v>9750</v>
      </c>
      <c r="I25" s="113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8"/>
      <c r="W25" s="128"/>
    </row>
    <row r="26" s="76" customFormat="1" ht="13" spans="1:23">
      <c r="A26" s="91">
        <v>19</v>
      </c>
      <c r="B26" s="109"/>
      <c r="C26" s="114" t="s">
        <v>608</v>
      </c>
      <c r="D26" s="111"/>
      <c r="E26" s="112">
        <v>65</v>
      </c>
      <c r="F26" s="111" t="s">
        <v>121</v>
      </c>
      <c r="G26" s="111">
        <v>250</v>
      </c>
      <c r="H26" s="98">
        <f t="shared" si="2"/>
        <v>16250</v>
      </c>
      <c r="I26" s="113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8"/>
      <c r="W26" s="128"/>
    </row>
    <row r="27" s="76" customFormat="1" ht="13" spans="1:23">
      <c r="A27" s="91">
        <v>20</v>
      </c>
      <c r="B27" s="109"/>
      <c r="C27" s="114" t="s">
        <v>611</v>
      </c>
      <c r="D27" s="111"/>
      <c r="E27" s="112"/>
      <c r="F27" s="111"/>
      <c r="G27" s="111"/>
      <c r="H27" s="113">
        <f>SUM(H28:H32)</f>
        <v>63700</v>
      </c>
      <c r="I27" s="113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8"/>
      <c r="W27" s="128"/>
    </row>
    <row r="28" s="76" customFormat="1" ht="13" spans="1:23">
      <c r="A28" s="91">
        <v>21</v>
      </c>
      <c r="B28" s="109"/>
      <c r="C28" s="114" t="s">
        <v>604</v>
      </c>
      <c r="D28" s="111"/>
      <c r="E28" s="112">
        <v>65</v>
      </c>
      <c r="F28" s="111" t="s">
        <v>121</v>
      </c>
      <c r="G28" s="111">
        <v>180</v>
      </c>
      <c r="H28" s="98">
        <f>G28*E28</f>
        <v>11700</v>
      </c>
      <c r="I28" s="113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8"/>
      <c r="W28" s="128"/>
    </row>
    <row r="29" s="76" customFormat="1" ht="13" spans="1:23">
      <c r="A29" s="91">
        <v>22</v>
      </c>
      <c r="B29" s="109"/>
      <c r="C29" s="114" t="s">
        <v>610</v>
      </c>
      <c r="D29" s="111"/>
      <c r="E29" s="112">
        <v>65</v>
      </c>
      <c r="F29" s="111" t="s">
        <v>121</v>
      </c>
      <c r="G29" s="111">
        <v>150</v>
      </c>
      <c r="H29" s="98">
        <f t="shared" ref="H29:H32" si="3">G29*E29</f>
        <v>9750</v>
      </c>
      <c r="I29" s="113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8"/>
      <c r="W29" s="128"/>
    </row>
    <row r="30" s="76" customFormat="1" ht="13" spans="1:23">
      <c r="A30" s="91">
        <v>23</v>
      </c>
      <c r="B30" s="109"/>
      <c r="C30" s="114" t="s">
        <v>606</v>
      </c>
      <c r="D30" s="111"/>
      <c r="E30" s="112">
        <v>65</v>
      </c>
      <c r="F30" s="111" t="s">
        <v>121</v>
      </c>
      <c r="G30" s="111">
        <v>250</v>
      </c>
      <c r="H30" s="98">
        <f t="shared" si="3"/>
        <v>16250</v>
      </c>
      <c r="I30" s="113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8"/>
      <c r="W30" s="128"/>
    </row>
    <row r="31" s="76" customFormat="1" ht="13" spans="1:23">
      <c r="A31" s="91">
        <v>24</v>
      </c>
      <c r="B31" s="109"/>
      <c r="C31" s="114" t="s">
        <v>610</v>
      </c>
      <c r="D31" s="111"/>
      <c r="E31" s="112">
        <v>65</v>
      </c>
      <c r="F31" s="111" t="s">
        <v>121</v>
      </c>
      <c r="G31" s="111">
        <v>150</v>
      </c>
      <c r="H31" s="98">
        <f t="shared" si="3"/>
        <v>9750</v>
      </c>
      <c r="I31" s="113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8"/>
      <c r="W31" s="128"/>
    </row>
    <row r="32" s="76" customFormat="1" ht="13" spans="1:23">
      <c r="A32" s="91">
        <v>25</v>
      </c>
      <c r="B32" s="109"/>
      <c r="C32" s="114" t="s">
        <v>608</v>
      </c>
      <c r="D32" s="111"/>
      <c r="E32" s="112">
        <v>65</v>
      </c>
      <c r="F32" s="111" t="s">
        <v>121</v>
      </c>
      <c r="G32" s="111">
        <v>250</v>
      </c>
      <c r="H32" s="98">
        <f t="shared" si="3"/>
        <v>16250</v>
      </c>
      <c r="I32" s="113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8"/>
      <c r="W32" s="128"/>
    </row>
    <row r="33" s="76" customFormat="1" ht="13" spans="1:23">
      <c r="A33" s="91">
        <v>26</v>
      </c>
      <c r="B33" s="109"/>
      <c r="C33" s="114" t="s">
        <v>612</v>
      </c>
      <c r="D33" s="111"/>
      <c r="E33" s="112"/>
      <c r="F33" s="111"/>
      <c r="G33" s="111"/>
      <c r="H33" s="113">
        <f>SUM(H34:H38)</f>
        <v>63700</v>
      </c>
      <c r="I33" s="113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8"/>
      <c r="W33" s="128"/>
    </row>
    <row r="34" s="76" customFormat="1" ht="13" spans="1:23">
      <c r="A34" s="91">
        <v>27</v>
      </c>
      <c r="B34" s="109"/>
      <c r="C34" s="114" t="s">
        <v>604</v>
      </c>
      <c r="D34" s="111"/>
      <c r="E34" s="112">
        <v>65</v>
      </c>
      <c r="F34" s="111" t="s">
        <v>121</v>
      </c>
      <c r="G34" s="111">
        <v>180</v>
      </c>
      <c r="H34" s="98">
        <f>G34*E34</f>
        <v>11700</v>
      </c>
      <c r="I34" s="113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8"/>
      <c r="W34" s="128"/>
    </row>
    <row r="35" s="76" customFormat="1" ht="13" spans="1:23">
      <c r="A35" s="91">
        <v>28</v>
      </c>
      <c r="B35" s="109"/>
      <c r="C35" s="114" t="s">
        <v>610</v>
      </c>
      <c r="D35" s="111"/>
      <c r="E35" s="112">
        <v>65</v>
      </c>
      <c r="F35" s="111" t="s">
        <v>121</v>
      </c>
      <c r="G35" s="111">
        <v>150</v>
      </c>
      <c r="H35" s="98">
        <f t="shared" ref="H35:H38" si="4">G35*E35</f>
        <v>9750</v>
      </c>
      <c r="I35" s="113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8"/>
      <c r="W35" s="128"/>
    </row>
    <row r="36" s="76" customFormat="1" ht="13" spans="1:23">
      <c r="A36" s="91">
        <v>29</v>
      </c>
      <c r="B36" s="109"/>
      <c r="C36" s="114" t="s">
        <v>606</v>
      </c>
      <c r="D36" s="111"/>
      <c r="E36" s="112">
        <v>65</v>
      </c>
      <c r="F36" s="111" t="s">
        <v>121</v>
      </c>
      <c r="G36" s="111">
        <v>250</v>
      </c>
      <c r="H36" s="98">
        <f t="shared" si="4"/>
        <v>16250</v>
      </c>
      <c r="I36" s="113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8"/>
      <c r="W36" s="128"/>
    </row>
    <row r="37" s="76" customFormat="1" ht="13" spans="1:23">
      <c r="A37" s="91">
        <v>30</v>
      </c>
      <c r="B37" s="109"/>
      <c r="C37" s="114" t="s">
        <v>610</v>
      </c>
      <c r="D37" s="111"/>
      <c r="E37" s="112">
        <v>65</v>
      </c>
      <c r="F37" s="111" t="s">
        <v>121</v>
      </c>
      <c r="G37" s="111">
        <v>150</v>
      </c>
      <c r="H37" s="98">
        <f t="shared" si="4"/>
        <v>9750</v>
      </c>
      <c r="I37" s="113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8"/>
      <c r="W37" s="128"/>
    </row>
    <row r="38" s="76" customFormat="1" ht="13" spans="1:23">
      <c r="A38" s="91">
        <v>31</v>
      </c>
      <c r="B38" s="109"/>
      <c r="C38" s="114" t="s">
        <v>608</v>
      </c>
      <c r="D38" s="111"/>
      <c r="E38" s="112">
        <v>65</v>
      </c>
      <c r="F38" s="111" t="s">
        <v>121</v>
      </c>
      <c r="G38" s="111">
        <v>250</v>
      </c>
      <c r="H38" s="98">
        <f t="shared" si="4"/>
        <v>16250</v>
      </c>
      <c r="I38" s="113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8"/>
      <c r="W38" s="128"/>
    </row>
    <row r="39" s="76" customFormat="1" ht="13" spans="1:23">
      <c r="A39" s="91">
        <v>32</v>
      </c>
      <c r="B39" s="109"/>
      <c r="C39" s="114" t="s">
        <v>613</v>
      </c>
      <c r="D39" s="111"/>
      <c r="E39" s="112"/>
      <c r="F39" s="111"/>
      <c r="G39" s="111"/>
      <c r="H39" s="113">
        <f>SUM(H40:H44)</f>
        <v>71950</v>
      </c>
      <c r="I39" s="113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8"/>
      <c r="W39" s="128"/>
    </row>
    <row r="40" s="76" customFormat="1" ht="13" spans="1:23">
      <c r="A40" s="91">
        <v>33</v>
      </c>
      <c r="B40" s="109"/>
      <c r="C40" s="114" t="s">
        <v>604</v>
      </c>
      <c r="D40" s="111"/>
      <c r="E40" s="112">
        <v>65</v>
      </c>
      <c r="F40" s="111" t="s">
        <v>121</v>
      </c>
      <c r="G40" s="111">
        <v>180</v>
      </c>
      <c r="H40" s="98">
        <f>G40*E40</f>
        <v>11700</v>
      </c>
      <c r="I40" s="113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8"/>
      <c r="W40" s="128"/>
    </row>
    <row r="41" s="76" customFormat="1" ht="13" spans="1:23">
      <c r="A41" s="91">
        <v>34</v>
      </c>
      <c r="B41" s="109"/>
      <c r="C41" s="114" t="s">
        <v>610</v>
      </c>
      <c r="D41" s="111"/>
      <c r="E41" s="112">
        <v>65</v>
      </c>
      <c r="F41" s="111" t="s">
        <v>121</v>
      </c>
      <c r="G41" s="111">
        <v>150</v>
      </c>
      <c r="H41" s="98">
        <f t="shared" ref="H41:H44" si="5">G41*E41</f>
        <v>9750</v>
      </c>
      <c r="I41" s="113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8"/>
      <c r="W41" s="128"/>
    </row>
    <row r="42" s="76" customFormat="1" ht="13" spans="1:23">
      <c r="A42" s="91">
        <v>35</v>
      </c>
      <c r="B42" s="109"/>
      <c r="C42" s="114" t="s">
        <v>606</v>
      </c>
      <c r="D42" s="111"/>
      <c r="E42" s="112">
        <v>65</v>
      </c>
      <c r="F42" s="111" t="s">
        <v>121</v>
      </c>
      <c r="G42" s="111">
        <v>250</v>
      </c>
      <c r="H42" s="98">
        <f t="shared" si="5"/>
        <v>16250</v>
      </c>
      <c r="I42" s="113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8"/>
      <c r="W42" s="128"/>
    </row>
    <row r="43" s="76" customFormat="1" ht="13" spans="1:23">
      <c r="A43" s="91">
        <v>36</v>
      </c>
      <c r="B43" s="109"/>
      <c r="C43" s="114" t="s">
        <v>610</v>
      </c>
      <c r="D43" s="111"/>
      <c r="E43" s="112">
        <v>65</v>
      </c>
      <c r="F43" s="111" t="s">
        <v>121</v>
      </c>
      <c r="G43" s="111">
        <v>150</v>
      </c>
      <c r="H43" s="98">
        <f t="shared" si="5"/>
        <v>9750</v>
      </c>
      <c r="I43" s="113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8"/>
      <c r="W43" s="128"/>
    </row>
    <row r="44" s="76" customFormat="1" ht="13" spans="1:23">
      <c r="A44" s="91">
        <v>37</v>
      </c>
      <c r="B44" s="109"/>
      <c r="C44" s="114" t="s">
        <v>614</v>
      </c>
      <c r="D44" s="111"/>
      <c r="E44" s="112">
        <v>70</v>
      </c>
      <c r="F44" s="111" t="s">
        <v>121</v>
      </c>
      <c r="G44" s="111">
        <v>350</v>
      </c>
      <c r="H44" s="98">
        <f t="shared" si="5"/>
        <v>24500</v>
      </c>
      <c r="I44" s="113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8"/>
      <c r="W44" s="128"/>
    </row>
    <row r="45" s="76" customFormat="1" ht="13" spans="1:23">
      <c r="A45" s="91">
        <v>38</v>
      </c>
      <c r="B45" s="109"/>
      <c r="C45" s="115" t="s">
        <v>615</v>
      </c>
      <c r="D45" s="111"/>
      <c r="E45" s="112"/>
      <c r="F45" s="111"/>
      <c r="G45" s="111"/>
      <c r="H45" s="98"/>
      <c r="I45" s="113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8"/>
      <c r="W45" s="128"/>
    </row>
    <row r="46" s="76" customFormat="1" ht="13" spans="1:23">
      <c r="A46" s="91">
        <v>39</v>
      </c>
      <c r="B46" s="109"/>
      <c r="C46" s="114" t="s">
        <v>616</v>
      </c>
      <c r="D46" s="111"/>
      <c r="E46" s="112">
        <v>2</v>
      </c>
      <c r="F46" s="111" t="s">
        <v>98</v>
      </c>
      <c r="G46" s="111"/>
      <c r="H46" s="98"/>
      <c r="I46" s="113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8"/>
      <c r="W46" s="128"/>
    </row>
    <row r="47" s="76" customFormat="1" ht="13" spans="1:23">
      <c r="A47" s="91">
        <v>40</v>
      </c>
      <c r="B47" s="109"/>
      <c r="C47" s="114" t="s">
        <v>617</v>
      </c>
      <c r="D47" s="111"/>
      <c r="E47" s="112">
        <v>3</v>
      </c>
      <c r="F47" s="111" t="s">
        <v>98</v>
      </c>
      <c r="G47" s="111"/>
      <c r="H47" s="98"/>
      <c r="I47" s="113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8"/>
      <c r="W47" s="128"/>
    </row>
    <row r="48" s="76" customFormat="1" ht="13" spans="1:23">
      <c r="A48" s="91">
        <v>41</v>
      </c>
      <c r="B48" s="109"/>
      <c r="C48" s="115" t="s">
        <v>618</v>
      </c>
      <c r="D48" s="111"/>
      <c r="E48" s="112"/>
      <c r="F48" s="111"/>
      <c r="G48" s="111"/>
      <c r="H48" s="113">
        <f>H49+H51+H56</f>
        <v>64620</v>
      </c>
      <c r="I48" s="113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8"/>
      <c r="W48" s="128"/>
    </row>
    <row r="49" s="76" customFormat="1" ht="13" spans="1:23">
      <c r="A49" s="91">
        <v>42</v>
      </c>
      <c r="B49" s="109"/>
      <c r="C49" s="115" t="s">
        <v>619</v>
      </c>
      <c r="D49" s="111"/>
      <c r="E49" s="112"/>
      <c r="F49" s="111"/>
      <c r="G49" s="111"/>
      <c r="H49" s="113">
        <f>H50</f>
        <v>650</v>
      </c>
      <c r="I49" s="113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8"/>
      <c r="W49" s="128"/>
    </row>
    <row r="50" s="76" customFormat="1" ht="13" spans="1:23">
      <c r="A50" s="91">
        <v>43</v>
      </c>
      <c r="B50" s="109"/>
      <c r="C50" s="114" t="s">
        <v>620</v>
      </c>
      <c r="D50" s="111"/>
      <c r="E50" s="112">
        <v>65</v>
      </c>
      <c r="F50" s="111" t="s">
        <v>98</v>
      </c>
      <c r="G50" s="111">
        <v>10</v>
      </c>
      <c r="H50" s="98">
        <f>G50*E50</f>
        <v>650</v>
      </c>
      <c r="I50" s="113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8"/>
      <c r="W50" s="128"/>
    </row>
    <row r="51" s="76" customFormat="1" ht="13" spans="1:23">
      <c r="A51" s="91">
        <v>44</v>
      </c>
      <c r="B51" s="109"/>
      <c r="C51" s="115" t="s">
        <v>621</v>
      </c>
      <c r="D51" s="111"/>
      <c r="E51" s="112"/>
      <c r="F51" s="111"/>
      <c r="G51" s="111"/>
      <c r="H51" s="113">
        <f>SUM(H52:H55)</f>
        <v>6400</v>
      </c>
      <c r="I51" s="113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8"/>
      <c r="W51" s="128"/>
    </row>
    <row r="52" s="76" customFormat="1" ht="13" spans="1:23">
      <c r="A52" s="91">
        <v>45</v>
      </c>
      <c r="B52" s="109"/>
      <c r="C52" s="114" t="s">
        <v>622</v>
      </c>
      <c r="D52" s="111"/>
      <c r="E52" s="112">
        <v>1</v>
      </c>
      <c r="F52" s="111" t="s">
        <v>307</v>
      </c>
      <c r="G52" s="111">
        <v>2500</v>
      </c>
      <c r="H52" s="98">
        <f>G52*E52</f>
        <v>2500</v>
      </c>
      <c r="I52" s="113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8"/>
      <c r="W52" s="128"/>
    </row>
    <row r="53" s="76" customFormat="1" ht="13" spans="1:23">
      <c r="A53" s="91">
        <v>46</v>
      </c>
      <c r="B53" s="109"/>
      <c r="C53" s="114" t="s">
        <v>106</v>
      </c>
      <c r="D53" s="111"/>
      <c r="E53" s="112">
        <v>10</v>
      </c>
      <c r="F53" s="111" t="s">
        <v>623</v>
      </c>
      <c r="G53" s="111">
        <v>150</v>
      </c>
      <c r="H53" s="98">
        <f t="shared" ref="H53:H55" si="6">G53*E53</f>
        <v>1500</v>
      </c>
      <c r="I53" s="113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8"/>
      <c r="W53" s="128"/>
    </row>
    <row r="54" s="76" customFormat="1" ht="13" spans="1:23">
      <c r="A54" s="91">
        <v>47</v>
      </c>
      <c r="B54" s="109"/>
      <c r="C54" s="114" t="s">
        <v>624</v>
      </c>
      <c r="D54" s="111"/>
      <c r="E54" s="112">
        <v>10</v>
      </c>
      <c r="F54" s="111" t="s">
        <v>623</v>
      </c>
      <c r="G54" s="111">
        <v>150</v>
      </c>
      <c r="H54" s="98">
        <f t="shared" si="6"/>
        <v>1500</v>
      </c>
      <c r="I54" s="113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8"/>
      <c r="W54" s="128"/>
    </row>
    <row r="55" s="76" customFormat="1" ht="13" spans="1:23">
      <c r="A55" s="91">
        <v>48</v>
      </c>
      <c r="B55" s="109"/>
      <c r="C55" s="114" t="s">
        <v>108</v>
      </c>
      <c r="D55" s="111"/>
      <c r="E55" s="112">
        <v>10</v>
      </c>
      <c r="F55" s="111" t="s">
        <v>623</v>
      </c>
      <c r="G55" s="111">
        <v>90</v>
      </c>
      <c r="H55" s="98">
        <f t="shared" si="6"/>
        <v>900</v>
      </c>
      <c r="I55" s="113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8"/>
      <c r="W55" s="128"/>
    </row>
    <row r="56" s="76" customFormat="1" ht="25" spans="1:23">
      <c r="A56" s="91">
        <v>49</v>
      </c>
      <c r="B56" s="109"/>
      <c r="C56" s="114" t="s">
        <v>625</v>
      </c>
      <c r="D56" s="111"/>
      <c r="E56" s="112"/>
      <c r="F56" s="111"/>
      <c r="G56" s="111"/>
      <c r="H56" s="113">
        <v>57570</v>
      </c>
      <c r="I56" s="113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8"/>
      <c r="W56" s="128"/>
    </row>
    <row r="57" s="76" customFormat="1" ht="13" spans="1:23">
      <c r="A57" s="91">
        <v>50</v>
      </c>
      <c r="B57" s="271" t="s">
        <v>23</v>
      </c>
      <c r="C57" s="105" t="s">
        <v>626</v>
      </c>
      <c r="D57" s="106" t="s">
        <v>32</v>
      </c>
      <c r="E57" s="107"/>
      <c r="F57" s="106"/>
      <c r="G57" s="106"/>
      <c r="H57" s="108">
        <f>H58+H61+H67+H73+H79+H85+H94</f>
        <v>441370</v>
      </c>
      <c r="I57" s="122" t="s">
        <v>26</v>
      </c>
      <c r="J57" s="123"/>
      <c r="K57" s="124"/>
      <c r="L57" s="123"/>
      <c r="M57" s="123"/>
      <c r="N57" s="123"/>
      <c r="O57" s="123"/>
      <c r="P57" s="124"/>
      <c r="Q57" s="123"/>
      <c r="R57" s="123"/>
      <c r="S57" s="124">
        <v>1</v>
      </c>
      <c r="T57" s="123"/>
      <c r="U57" s="123"/>
      <c r="V57" s="128"/>
      <c r="W57" s="128"/>
    </row>
    <row r="58" s="76" customFormat="1" ht="13" spans="1:23">
      <c r="A58" s="91">
        <v>51</v>
      </c>
      <c r="B58" s="109"/>
      <c r="C58" s="110" t="s">
        <v>601</v>
      </c>
      <c r="D58" s="111"/>
      <c r="E58" s="112"/>
      <c r="F58" s="111"/>
      <c r="G58" s="111"/>
      <c r="H58" s="113">
        <f>SUM(H59:H60)</f>
        <v>50000</v>
      </c>
      <c r="I58" s="98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8"/>
      <c r="W58" s="128"/>
    </row>
    <row r="59" s="76" customFormat="1" ht="13" spans="1:23">
      <c r="A59" s="91">
        <v>52</v>
      </c>
      <c r="B59" s="109"/>
      <c r="C59" s="114" t="s">
        <v>156</v>
      </c>
      <c r="D59" s="111"/>
      <c r="E59" s="112">
        <v>2</v>
      </c>
      <c r="F59" s="111" t="s">
        <v>147</v>
      </c>
      <c r="G59" s="111">
        <v>5000</v>
      </c>
      <c r="H59" s="98">
        <f>G59*E59</f>
        <v>10000</v>
      </c>
      <c r="I59" s="98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8"/>
      <c r="W59" s="128"/>
    </row>
    <row r="60" s="76" customFormat="1" ht="25" spans="1:23">
      <c r="A60" s="91">
        <v>53</v>
      </c>
      <c r="B60" s="109"/>
      <c r="C60" s="114" t="s">
        <v>602</v>
      </c>
      <c r="D60" s="111"/>
      <c r="E60" s="112">
        <v>50</v>
      </c>
      <c r="F60" s="111" t="s">
        <v>121</v>
      </c>
      <c r="G60" s="111">
        <v>200</v>
      </c>
      <c r="H60" s="98">
        <f>G60*E60*4</f>
        <v>40000</v>
      </c>
      <c r="I60" s="98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8"/>
      <c r="W60" s="128"/>
    </row>
    <row r="61" s="76" customFormat="1" ht="13" spans="1:23">
      <c r="A61" s="91">
        <v>54</v>
      </c>
      <c r="B61" s="109"/>
      <c r="C61" s="114" t="s">
        <v>603</v>
      </c>
      <c r="D61" s="111"/>
      <c r="E61" s="112"/>
      <c r="F61" s="111"/>
      <c r="G61" s="111"/>
      <c r="H61" s="113">
        <f>SUM(H62:H66)</f>
        <v>63700</v>
      </c>
      <c r="I61" s="98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8"/>
      <c r="W61" s="128"/>
    </row>
    <row r="62" s="76" customFormat="1" ht="13" spans="1:23">
      <c r="A62" s="91">
        <v>55</v>
      </c>
      <c r="B62" s="109"/>
      <c r="C62" s="114" t="s">
        <v>604</v>
      </c>
      <c r="D62" s="111"/>
      <c r="E62" s="112">
        <v>65</v>
      </c>
      <c r="F62" s="111" t="s">
        <v>121</v>
      </c>
      <c r="G62" s="111">
        <v>180</v>
      </c>
      <c r="H62" s="98">
        <f>G62*E62</f>
        <v>11700</v>
      </c>
      <c r="I62" s="98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8"/>
      <c r="W62" s="128"/>
    </row>
    <row r="63" s="76" customFormat="1" ht="13" spans="1:23">
      <c r="A63" s="91">
        <v>56</v>
      </c>
      <c r="B63" s="109"/>
      <c r="C63" s="114" t="s">
        <v>605</v>
      </c>
      <c r="D63" s="111"/>
      <c r="E63" s="112">
        <v>65</v>
      </c>
      <c r="F63" s="111" t="s">
        <v>121</v>
      </c>
      <c r="G63" s="111">
        <v>150</v>
      </c>
      <c r="H63" s="98">
        <f t="shared" ref="H63:H66" si="7">G63*E63</f>
        <v>9750</v>
      </c>
      <c r="I63" s="98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8"/>
      <c r="W63" s="128"/>
    </row>
    <row r="64" s="76" customFormat="1" ht="13" spans="1:23">
      <c r="A64" s="91">
        <v>57</v>
      </c>
      <c r="B64" s="109"/>
      <c r="C64" s="114" t="s">
        <v>606</v>
      </c>
      <c r="D64" s="111"/>
      <c r="E64" s="112">
        <v>65</v>
      </c>
      <c r="F64" s="111" t="s">
        <v>121</v>
      </c>
      <c r="G64" s="111">
        <v>250</v>
      </c>
      <c r="H64" s="98">
        <f t="shared" si="7"/>
        <v>16250</v>
      </c>
      <c r="I64" s="98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8"/>
      <c r="W64" s="128"/>
    </row>
    <row r="65" s="76" customFormat="1" ht="13" spans="1:23">
      <c r="A65" s="91">
        <v>58</v>
      </c>
      <c r="B65" s="109"/>
      <c r="C65" s="114" t="s">
        <v>607</v>
      </c>
      <c r="D65" s="111"/>
      <c r="E65" s="112">
        <v>65</v>
      </c>
      <c r="F65" s="111" t="s">
        <v>121</v>
      </c>
      <c r="G65" s="111">
        <v>150</v>
      </c>
      <c r="H65" s="98">
        <f t="shared" si="7"/>
        <v>9750</v>
      </c>
      <c r="I65" s="98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8"/>
      <c r="W65" s="128"/>
    </row>
    <row r="66" s="76" customFormat="1" ht="13" spans="1:23">
      <c r="A66" s="91">
        <v>59</v>
      </c>
      <c r="B66" s="109"/>
      <c r="C66" s="114" t="s">
        <v>608</v>
      </c>
      <c r="D66" s="111"/>
      <c r="E66" s="112">
        <v>65</v>
      </c>
      <c r="F66" s="111" t="s">
        <v>121</v>
      </c>
      <c r="G66" s="111">
        <v>250</v>
      </c>
      <c r="H66" s="98">
        <f t="shared" si="7"/>
        <v>16250</v>
      </c>
      <c r="I66" s="98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8"/>
      <c r="W66" s="128"/>
    </row>
    <row r="67" s="76" customFormat="1" ht="13" spans="1:23">
      <c r="A67" s="91">
        <v>60</v>
      </c>
      <c r="B67" s="109"/>
      <c r="C67" s="114" t="s">
        <v>609</v>
      </c>
      <c r="D67" s="111"/>
      <c r="E67" s="112"/>
      <c r="F67" s="111"/>
      <c r="G67" s="111"/>
      <c r="H67" s="113">
        <f>SUM(H68:H72)</f>
        <v>63700</v>
      </c>
      <c r="I67" s="98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8"/>
      <c r="W67" s="128"/>
    </row>
    <row r="68" s="76" customFormat="1" ht="13" spans="1:23">
      <c r="A68" s="91">
        <v>61</v>
      </c>
      <c r="B68" s="109"/>
      <c r="C68" s="114" t="s">
        <v>604</v>
      </c>
      <c r="D68" s="111"/>
      <c r="E68" s="112">
        <v>65</v>
      </c>
      <c r="F68" s="111" t="s">
        <v>121</v>
      </c>
      <c r="G68" s="111">
        <v>180</v>
      </c>
      <c r="H68" s="98">
        <f>G68*E68</f>
        <v>11700</v>
      </c>
      <c r="I68" s="98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8"/>
      <c r="W68" s="128"/>
    </row>
    <row r="69" s="76" customFormat="1" ht="13" spans="1:23">
      <c r="A69" s="91">
        <v>62</v>
      </c>
      <c r="B69" s="109"/>
      <c r="C69" s="114" t="s">
        <v>610</v>
      </c>
      <c r="D69" s="111"/>
      <c r="E69" s="112">
        <v>65</v>
      </c>
      <c r="F69" s="111" t="s">
        <v>121</v>
      </c>
      <c r="G69" s="111">
        <v>150</v>
      </c>
      <c r="H69" s="98">
        <f t="shared" ref="H69:H72" si="8">G69*E69</f>
        <v>9750</v>
      </c>
      <c r="I69" s="98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8"/>
      <c r="W69" s="128"/>
    </row>
    <row r="70" s="76" customFormat="1" ht="13" spans="1:23">
      <c r="A70" s="91">
        <v>63</v>
      </c>
      <c r="B70" s="109"/>
      <c r="C70" s="114" t="s">
        <v>606</v>
      </c>
      <c r="D70" s="111"/>
      <c r="E70" s="112">
        <v>65</v>
      </c>
      <c r="F70" s="111" t="s">
        <v>121</v>
      </c>
      <c r="G70" s="111">
        <v>250</v>
      </c>
      <c r="H70" s="98">
        <f t="shared" si="8"/>
        <v>16250</v>
      </c>
      <c r="I70" s="98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8"/>
      <c r="W70" s="128"/>
    </row>
    <row r="71" s="76" customFormat="1" ht="13" spans="1:23">
      <c r="A71" s="91">
        <v>64</v>
      </c>
      <c r="B71" s="109"/>
      <c r="C71" s="114" t="s">
        <v>610</v>
      </c>
      <c r="D71" s="111"/>
      <c r="E71" s="112">
        <v>65</v>
      </c>
      <c r="F71" s="111" t="s">
        <v>121</v>
      </c>
      <c r="G71" s="111">
        <v>150</v>
      </c>
      <c r="H71" s="98">
        <f t="shared" si="8"/>
        <v>9750</v>
      </c>
      <c r="I71" s="98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8"/>
      <c r="W71" s="128"/>
    </row>
    <row r="72" s="76" customFormat="1" ht="13" spans="1:23">
      <c r="A72" s="91">
        <v>65</v>
      </c>
      <c r="B72" s="109"/>
      <c r="C72" s="114" t="s">
        <v>608</v>
      </c>
      <c r="D72" s="111"/>
      <c r="E72" s="112">
        <v>65</v>
      </c>
      <c r="F72" s="111" t="s">
        <v>121</v>
      </c>
      <c r="G72" s="111">
        <v>250</v>
      </c>
      <c r="H72" s="98">
        <f t="shared" si="8"/>
        <v>16250</v>
      </c>
      <c r="I72" s="98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8"/>
      <c r="W72" s="128"/>
    </row>
    <row r="73" s="76" customFormat="1" ht="13" spans="1:23">
      <c r="A73" s="91">
        <v>66</v>
      </c>
      <c r="B73" s="109"/>
      <c r="C73" s="114" t="s">
        <v>611</v>
      </c>
      <c r="D73" s="111"/>
      <c r="E73" s="112"/>
      <c r="F73" s="111"/>
      <c r="G73" s="111"/>
      <c r="H73" s="113">
        <f>SUM(H74:H78)</f>
        <v>63700</v>
      </c>
      <c r="I73" s="98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8"/>
      <c r="W73" s="128"/>
    </row>
    <row r="74" s="76" customFormat="1" ht="13" spans="1:23">
      <c r="A74" s="91">
        <v>67</v>
      </c>
      <c r="B74" s="109"/>
      <c r="C74" s="114" t="s">
        <v>604</v>
      </c>
      <c r="D74" s="111"/>
      <c r="E74" s="112">
        <v>65</v>
      </c>
      <c r="F74" s="111" t="s">
        <v>121</v>
      </c>
      <c r="G74" s="111">
        <v>180</v>
      </c>
      <c r="H74" s="98">
        <f>G74*E74</f>
        <v>11700</v>
      </c>
      <c r="I74" s="98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8"/>
      <c r="W74" s="128"/>
    </row>
    <row r="75" s="76" customFormat="1" ht="13" spans="1:23">
      <c r="A75" s="91">
        <v>68</v>
      </c>
      <c r="B75" s="109"/>
      <c r="C75" s="114" t="s">
        <v>610</v>
      </c>
      <c r="D75" s="111"/>
      <c r="E75" s="112">
        <v>65</v>
      </c>
      <c r="F75" s="111" t="s">
        <v>121</v>
      </c>
      <c r="G75" s="111">
        <v>150</v>
      </c>
      <c r="H75" s="98">
        <f t="shared" ref="H75:H78" si="9">G75*E75</f>
        <v>9750</v>
      </c>
      <c r="I75" s="98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8"/>
      <c r="W75" s="128"/>
    </row>
    <row r="76" s="76" customFormat="1" ht="13" spans="1:23">
      <c r="A76" s="91">
        <v>69</v>
      </c>
      <c r="B76" s="109"/>
      <c r="C76" s="114" t="s">
        <v>606</v>
      </c>
      <c r="D76" s="111"/>
      <c r="E76" s="112">
        <v>65</v>
      </c>
      <c r="F76" s="111" t="s">
        <v>121</v>
      </c>
      <c r="G76" s="111">
        <v>250</v>
      </c>
      <c r="H76" s="98">
        <f t="shared" si="9"/>
        <v>16250</v>
      </c>
      <c r="I76" s="98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8"/>
      <c r="W76" s="128"/>
    </row>
    <row r="77" s="76" customFormat="1" ht="13" spans="1:23">
      <c r="A77" s="91">
        <v>70</v>
      </c>
      <c r="B77" s="109"/>
      <c r="C77" s="114" t="s">
        <v>610</v>
      </c>
      <c r="D77" s="111"/>
      <c r="E77" s="112">
        <v>65</v>
      </c>
      <c r="F77" s="111" t="s">
        <v>121</v>
      </c>
      <c r="G77" s="111">
        <v>150</v>
      </c>
      <c r="H77" s="98">
        <f t="shared" si="9"/>
        <v>9750</v>
      </c>
      <c r="I77" s="98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8"/>
      <c r="W77" s="128"/>
    </row>
    <row r="78" s="76" customFormat="1" ht="13" spans="1:23">
      <c r="A78" s="91">
        <v>71</v>
      </c>
      <c r="B78" s="109"/>
      <c r="C78" s="114" t="s">
        <v>608</v>
      </c>
      <c r="D78" s="111"/>
      <c r="E78" s="112">
        <v>65</v>
      </c>
      <c r="F78" s="111" t="s">
        <v>121</v>
      </c>
      <c r="G78" s="111">
        <v>250</v>
      </c>
      <c r="H78" s="98">
        <f t="shared" si="9"/>
        <v>16250</v>
      </c>
      <c r="I78" s="98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8"/>
      <c r="W78" s="128"/>
    </row>
    <row r="79" s="76" customFormat="1" ht="13" spans="1:23">
      <c r="A79" s="91">
        <v>72</v>
      </c>
      <c r="B79" s="109"/>
      <c r="C79" s="114" t="s">
        <v>612</v>
      </c>
      <c r="D79" s="111"/>
      <c r="E79" s="112"/>
      <c r="F79" s="111"/>
      <c r="G79" s="111"/>
      <c r="H79" s="113">
        <f>SUM(H80:H84)</f>
        <v>63700</v>
      </c>
      <c r="I79" s="98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8"/>
      <c r="W79" s="128"/>
    </row>
    <row r="80" s="76" customFormat="1" ht="13" spans="1:23">
      <c r="A80" s="91">
        <v>73</v>
      </c>
      <c r="B80" s="109"/>
      <c r="C80" s="114" t="s">
        <v>604</v>
      </c>
      <c r="D80" s="111"/>
      <c r="E80" s="112">
        <v>65</v>
      </c>
      <c r="F80" s="111" t="s">
        <v>121</v>
      </c>
      <c r="G80" s="111">
        <v>180</v>
      </c>
      <c r="H80" s="98">
        <f>G80*E80</f>
        <v>11700</v>
      </c>
      <c r="I80" s="98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8"/>
      <c r="W80" s="128"/>
    </row>
    <row r="81" s="76" customFormat="1" ht="13" spans="1:23">
      <c r="A81" s="91">
        <v>74</v>
      </c>
      <c r="B81" s="109"/>
      <c r="C81" s="114" t="s">
        <v>610</v>
      </c>
      <c r="D81" s="111"/>
      <c r="E81" s="112">
        <v>65</v>
      </c>
      <c r="F81" s="111" t="s">
        <v>121</v>
      </c>
      <c r="G81" s="111">
        <v>150</v>
      </c>
      <c r="H81" s="98">
        <f t="shared" ref="H81:H84" si="10">G81*E81</f>
        <v>9750</v>
      </c>
      <c r="I81" s="98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8"/>
      <c r="W81" s="128"/>
    </row>
    <row r="82" s="76" customFormat="1" ht="13" spans="1:23">
      <c r="A82" s="91">
        <v>75</v>
      </c>
      <c r="B82" s="109"/>
      <c r="C82" s="114" t="s">
        <v>606</v>
      </c>
      <c r="D82" s="111"/>
      <c r="E82" s="112">
        <v>65</v>
      </c>
      <c r="F82" s="111" t="s">
        <v>121</v>
      </c>
      <c r="G82" s="111">
        <v>250</v>
      </c>
      <c r="H82" s="98">
        <f t="shared" si="10"/>
        <v>16250</v>
      </c>
      <c r="I82" s="98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8"/>
      <c r="W82" s="128"/>
    </row>
    <row r="83" s="76" customFormat="1" ht="13" spans="1:23">
      <c r="A83" s="91">
        <v>76</v>
      </c>
      <c r="B83" s="109"/>
      <c r="C83" s="114" t="s">
        <v>610</v>
      </c>
      <c r="D83" s="111"/>
      <c r="E83" s="112">
        <v>65</v>
      </c>
      <c r="F83" s="111" t="s">
        <v>121</v>
      </c>
      <c r="G83" s="111">
        <v>150</v>
      </c>
      <c r="H83" s="98">
        <f t="shared" si="10"/>
        <v>9750</v>
      </c>
      <c r="I83" s="98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8"/>
      <c r="W83" s="128"/>
    </row>
    <row r="84" s="76" customFormat="1" ht="13" spans="1:23">
      <c r="A84" s="91">
        <v>77</v>
      </c>
      <c r="B84" s="109"/>
      <c r="C84" s="114" t="s">
        <v>608</v>
      </c>
      <c r="D84" s="111"/>
      <c r="E84" s="112">
        <v>65</v>
      </c>
      <c r="F84" s="111" t="s">
        <v>121</v>
      </c>
      <c r="G84" s="111">
        <v>250</v>
      </c>
      <c r="H84" s="98">
        <f t="shared" si="10"/>
        <v>16250</v>
      </c>
      <c r="I84" s="98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8"/>
      <c r="W84" s="128"/>
    </row>
    <row r="85" s="76" customFormat="1" ht="13" spans="1:23">
      <c r="A85" s="91">
        <v>78</v>
      </c>
      <c r="B85" s="109"/>
      <c r="C85" s="114" t="s">
        <v>613</v>
      </c>
      <c r="D85" s="111"/>
      <c r="E85" s="112"/>
      <c r="F85" s="111"/>
      <c r="G85" s="111"/>
      <c r="H85" s="113">
        <f>SUM(H86:H90)</f>
        <v>71950</v>
      </c>
      <c r="I85" s="98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8"/>
      <c r="W85" s="128"/>
    </row>
    <row r="86" s="76" customFormat="1" ht="13" spans="1:23">
      <c r="A86" s="91">
        <v>79</v>
      </c>
      <c r="B86" s="109"/>
      <c r="C86" s="114" t="s">
        <v>604</v>
      </c>
      <c r="D86" s="111"/>
      <c r="E86" s="112">
        <v>65</v>
      </c>
      <c r="F86" s="111" t="s">
        <v>121</v>
      </c>
      <c r="G86" s="111">
        <v>180</v>
      </c>
      <c r="H86" s="98">
        <f>G86*E86</f>
        <v>11700</v>
      </c>
      <c r="I86" s="98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8"/>
      <c r="W86" s="128"/>
    </row>
    <row r="87" s="76" customFormat="1" ht="13" spans="1:23">
      <c r="A87" s="91">
        <v>80</v>
      </c>
      <c r="B87" s="109"/>
      <c r="C87" s="114" t="s">
        <v>610</v>
      </c>
      <c r="D87" s="111"/>
      <c r="E87" s="112">
        <v>65</v>
      </c>
      <c r="F87" s="111" t="s">
        <v>121</v>
      </c>
      <c r="G87" s="111">
        <v>150</v>
      </c>
      <c r="H87" s="98">
        <f t="shared" ref="H87:H90" si="11">G87*E87</f>
        <v>9750</v>
      </c>
      <c r="I87" s="98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8"/>
      <c r="W87" s="128"/>
    </row>
    <row r="88" s="76" customFormat="1" ht="13" spans="1:23">
      <c r="A88" s="91">
        <v>81</v>
      </c>
      <c r="B88" s="109"/>
      <c r="C88" s="114" t="s">
        <v>606</v>
      </c>
      <c r="D88" s="111"/>
      <c r="E88" s="112">
        <v>65</v>
      </c>
      <c r="F88" s="111" t="s">
        <v>121</v>
      </c>
      <c r="G88" s="111">
        <v>250</v>
      </c>
      <c r="H88" s="98">
        <f t="shared" si="11"/>
        <v>16250</v>
      </c>
      <c r="I88" s="98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8"/>
      <c r="W88" s="128"/>
    </row>
    <row r="89" s="76" customFormat="1" ht="13" spans="1:23">
      <c r="A89" s="91">
        <v>82</v>
      </c>
      <c r="B89" s="109"/>
      <c r="C89" s="114" t="s">
        <v>610</v>
      </c>
      <c r="D89" s="111"/>
      <c r="E89" s="112">
        <v>65</v>
      </c>
      <c r="F89" s="111" t="s">
        <v>121</v>
      </c>
      <c r="G89" s="111">
        <v>150</v>
      </c>
      <c r="H89" s="98">
        <f t="shared" si="11"/>
        <v>9750</v>
      </c>
      <c r="I89" s="98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8"/>
      <c r="W89" s="128"/>
    </row>
    <row r="90" s="76" customFormat="1" ht="13" spans="1:23">
      <c r="A90" s="91">
        <v>83</v>
      </c>
      <c r="B90" s="109"/>
      <c r="C90" s="114" t="s">
        <v>614</v>
      </c>
      <c r="D90" s="111"/>
      <c r="E90" s="112">
        <v>70</v>
      </c>
      <c r="F90" s="111" t="s">
        <v>121</v>
      </c>
      <c r="G90" s="111">
        <v>350</v>
      </c>
      <c r="H90" s="98">
        <f t="shared" si="11"/>
        <v>24500</v>
      </c>
      <c r="I90" s="98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8"/>
      <c r="W90" s="128"/>
    </row>
    <row r="91" s="76" customFormat="1" ht="13" spans="1:23">
      <c r="A91" s="91">
        <v>84</v>
      </c>
      <c r="B91" s="109"/>
      <c r="C91" s="115" t="s">
        <v>615</v>
      </c>
      <c r="D91" s="111"/>
      <c r="E91" s="112"/>
      <c r="F91" s="111"/>
      <c r="G91" s="111"/>
      <c r="H91" s="98"/>
      <c r="I91" s="98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8"/>
      <c r="W91" s="128"/>
    </row>
    <row r="92" s="76" customFormat="1" ht="13" spans="1:23">
      <c r="A92" s="91">
        <v>85</v>
      </c>
      <c r="B92" s="109"/>
      <c r="C92" s="114" t="s">
        <v>616</v>
      </c>
      <c r="D92" s="111"/>
      <c r="E92" s="112">
        <v>2</v>
      </c>
      <c r="F92" s="111" t="s">
        <v>98</v>
      </c>
      <c r="G92" s="111"/>
      <c r="H92" s="98"/>
      <c r="I92" s="98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8"/>
      <c r="W92" s="128"/>
    </row>
    <row r="93" s="76" customFormat="1" ht="13" spans="1:23">
      <c r="A93" s="91">
        <v>86</v>
      </c>
      <c r="B93" s="109"/>
      <c r="C93" s="114" t="s">
        <v>617</v>
      </c>
      <c r="D93" s="111"/>
      <c r="E93" s="112">
        <v>3</v>
      </c>
      <c r="F93" s="111" t="s">
        <v>98</v>
      </c>
      <c r="G93" s="111"/>
      <c r="H93" s="98"/>
      <c r="I93" s="98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8"/>
      <c r="W93" s="128"/>
    </row>
    <row r="94" s="76" customFormat="1" ht="13" spans="1:23">
      <c r="A94" s="91">
        <v>87</v>
      </c>
      <c r="B94" s="109"/>
      <c r="C94" s="115" t="s">
        <v>618</v>
      </c>
      <c r="D94" s="111"/>
      <c r="E94" s="112"/>
      <c r="F94" s="111"/>
      <c r="G94" s="111"/>
      <c r="H94" s="113">
        <f>H95+H97+H102</f>
        <v>64620</v>
      </c>
      <c r="I94" s="98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8"/>
      <c r="W94" s="128"/>
    </row>
    <row r="95" s="76" customFormat="1" ht="13" spans="1:23">
      <c r="A95" s="91">
        <v>88</v>
      </c>
      <c r="B95" s="109"/>
      <c r="C95" s="115" t="s">
        <v>619</v>
      </c>
      <c r="D95" s="111"/>
      <c r="E95" s="112"/>
      <c r="F95" s="111"/>
      <c r="G95" s="111"/>
      <c r="H95" s="113">
        <f>H96</f>
        <v>650</v>
      </c>
      <c r="I95" s="98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8"/>
      <c r="W95" s="128"/>
    </row>
    <row r="96" s="76" customFormat="1" ht="13" spans="1:23">
      <c r="A96" s="91">
        <v>89</v>
      </c>
      <c r="B96" s="109"/>
      <c r="C96" s="114" t="s">
        <v>620</v>
      </c>
      <c r="D96" s="111"/>
      <c r="E96" s="112">
        <v>65</v>
      </c>
      <c r="F96" s="111" t="s">
        <v>98</v>
      </c>
      <c r="G96" s="111">
        <v>10</v>
      </c>
      <c r="H96" s="98">
        <f>G96*E96</f>
        <v>650</v>
      </c>
      <c r="I96" s="98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8"/>
      <c r="W96" s="128"/>
    </row>
    <row r="97" s="76" customFormat="1" ht="13" spans="1:23">
      <c r="A97" s="91">
        <v>90</v>
      </c>
      <c r="B97" s="109"/>
      <c r="C97" s="115" t="s">
        <v>621</v>
      </c>
      <c r="D97" s="111"/>
      <c r="E97" s="112"/>
      <c r="F97" s="111"/>
      <c r="G97" s="111"/>
      <c r="H97" s="113">
        <f>SUM(H98:H101)</f>
        <v>6400</v>
      </c>
      <c r="I97" s="98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8"/>
      <c r="W97" s="128"/>
    </row>
    <row r="98" s="76" customFormat="1" ht="13" spans="1:23">
      <c r="A98" s="91">
        <v>91</v>
      </c>
      <c r="B98" s="109"/>
      <c r="C98" s="114" t="s">
        <v>622</v>
      </c>
      <c r="D98" s="111"/>
      <c r="E98" s="112">
        <v>1</v>
      </c>
      <c r="F98" s="111" t="s">
        <v>307</v>
      </c>
      <c r="G98" s="111">
        <v>2500</v>
      </c>
      <c r="H98" s="98">
        <f>G98*E98</f>
        <v>2500</v>
      </c>
      <c r="I98" s="98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8"/>
      <c r="W98" s="128"/>
    </row>
    <row r="99" s="76" customFormat="1" ht="13" spans="1:23">
      <c r="A99" s="91">
        <v>92</v>
      </c>
      <c r="B99" s="109"/>
      <c r="C99" s="114" t="s">
        <v>106</v>
      </c>
      <c r="D99" s="111"/>
      <c r="E99" s="112">
        <v>10</v>
      </c>
      <c r="F99" s="111" t="s">
        <v>623</v>
      </c>
      <c r="G99" s="111">
        <v>150</v>
      </c>
      <c r="H99" s="98">
        <f t="shared" ref="H99:H101" si="12">G99*E99</f>
        <v>1500</v>
      </c>
      <c r="I99" s="98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8"/>
      <c r="W99" s="128"/>
    </row>
    <row r="100" s="76" customFormat="1" ht="13" spans="1:23">
      <c r="A100" s="91">
        <v>93</v>
      </c>
      <c r="B100" s="109"/>
      <c r="C100" s="114" t="s">
        <v>624</v>
      </c>
      <c r="D100" s="111"/>
      <c r="E100" s="112">
        <v>10</v>
      </c>
      <c r="F100" s="111" t="s">
        <v>623</v>
      </c>
      <c r="G100" s="111">
        <v>150</v>
      </c>
      <c r="H100" s="98">
        <f t="shared" si="12"/>
        <v>1500</v>
      </c>
      <c r="I100" s="98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8"/>
      <c r="W100" s="128"/>
    </row>
    <row r="101" s="76" customFormat="1" ht="13" spans="1:23">
      <c r="A101" s="91">
        <v>94</v>
      </c>
      <c r="B101" s="109"/>
      <c r="C101" s="114" t="s">
        <v>108</v>
      </c>
      <c r="D101" s="111"/>
      <c r="E101" s="112">
        <v>10</v>
      </c>
      <c r="F101" s="111" t="s">
        <v>623</v>
      </c>
      <c r="G101" s="111">
        <v>90</v>
      </c>
      <c r="H101" s="98">
        <f t="shared" si="12"/>
        <v>900</v>
      </c>
      <c r="I101" s="98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8"/>
      <c r="W101" s="128"/>
    </row>
    <row r="102" s="76" customFormat="1" ht="25" spans="1:23">
      <c r="A102" s="91">
        <v>95</v>
      </c>
      <c r="B102" s="109"/>
      <c r="C102" s="114" t="s">
        <v>625</v>
      </c>
      <c r="D102" s="111"/>
      <c r="E102" s="112"/>
      <c r="F102" s="111"/>
      <c r="G102" s="111"/>
      <c r="H102" s="113">
        <v>57570</v>
      </c>
      <c r="I102" s="98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8"/>
      <c r="W102" s="128"/>
    </row>
    <row r="103" s="76" customFormat="1" ht="26" spans="1:23">
      <c r="A103" s="91">
        <v>96</v>
      </c>
      <c r="B103" s="271" t="s">
        <v>23</v>
      </c>
      <c r="C103" s="105" t="s">
        <v>627</v>
      </c>
      <c r="D103" s="106" t="s">
        <v>32</v>
      </c>
      <c r="E103" s="107"/>
      <c r="F103" s="106"/>
      <c r="G103" s="106"/>
      <c r="H103" s="108">
        <f>H104+H107+H113+H119+H125+H131+H140</f>
        <v>441370</v>
      </c>
      <c r="I103" s="122" t="s">
        <v>26</v>
      </c>
      <c r="J103" s="123"/>
      <c r="K103" s="124">
        <v>1</v>
      </c>
      <c r="L103" s="123"/>
      <c r="M103" s="123"/>
      <c r="N103" s="123"/>
      <c r="O103" s="123"/>
      <c r="P103" s="124"/>
      <c r="Q103" s="123"/>
      <c r="R103" s="123"/>
      <c r="S103" s="123"/>
      <c r="T103" s="123"/>
      <c r="U103" s="123"/>
      <c r="V103" s="128"/>
      <c r="W103" s="128"/>
    </row>
    <row r="104" s="76" customFormat="1" ht="13" spans="1:23">
      <c r="A104" s="91">
        <v>97</v>
      </c>
      <c r="B104" s="109"/>
      <c r="C104" s="110" t="s">
        <v>601</v>
      </c>
      <c r="D104" s="111"/>
      <c r="E104" s="112"/>
      <c r="F104" s="111"/>
      <c r="G104" s="111"/>
      <c r="H104" s="113">
        <f>SUM(H105:H106)</f>
        <v>50000</v>
      </c>
      <c r="I104" s="98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8"/>
      <c r="W104" s="128"/>
    </row>
    <row r="105" s="76" customFormat="1" ht="13" spans="1:23">
      <c r="A105" s="91">
        <v>98</v>
      </c>
      <c r="B105" s="109"/>
      <c r="C105" s="114" t="s">
        <v>156</v>
      </c>
      <c r="D105" s="111"/>
      <c r="E105" s="112">
        <v>2</v>
      </c>
      <c r="F105" s="111" t="s">
        <v>147</v>
      </c>
      <c r="G105" s="111">
        <v>5000</v>
      </c>
      <c r="H105" s="98">
        <f>G105*E105</f>
        <v>10000</v>
      </c>
      <c r="I105" s="98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8"/>
      <c r="W105" s="128"/>
    </row>
    <row r="106" s="76" customFormat="1" ht="25" spans="1:23">
      <c r="A106" s="91">
        <v>99</v>
      </c>
      <c r="B106" s="109"/>
      <c r="C106" s="114" t="s">
        <v>602</v>
      </c>
      <c r="D106" s="111"/>
      <c r="E106" s="112">
        <v>50</v>
      </c>
      <c r="F106" s="111" t="s">
        <v>121</v>
      </c>
      <c r="G106" s="111">
        <v>200</v>
      </c>
      <c r="H106" s="98">
        <f>G106*E106*4</f>
        <v>40000</v>
      </c>
      <c r="I106" s="98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8"/>
      <c r="W106" s="128"/>
    </row>
    <row r="107" s="76" customFormat="1" ht="13" spans="1:23">
      <c r="A107" s="91">
        <v>100</v>
      </c>
      <c r="B107" s="109"/>
      <c r="C107" s="114" t="s">
        <v>603</v>
      </c>
      <c r="D107" s="111"/>
      <c r="E107" s="112"/>
      <c r="F107" s="111"/>
      <c r="G107" s="111"/>
      <c r="H107" s="113">
        <f>SUM(H108:H112)</f>
        <v>63700</v>
      </c>
      <c r="I107" s="98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8"/>
      <c r="W107" s="128"/>
    </row>
    <row r="108" s="76" customFormat="1" ht="13" spans="1:23">
      <c r="A108" s="91">
        <v>101</v>
      </c>
      <c r="B108" s="109"/>
      <c r="C108" s="114" t="s">
        <v>604</v>
      </c>
      <c r="D108" s="111"/>
      <c r="E108" s="112">
        <v>65</v>
      </c>
      <c r="F108" s="111" t="s">
        <v>121</v>
      </c>
      <c r="G108" s="111">
        <v>180</v>
      </c>
      <c r="H108" s="98">
        <f>G108*E108</f>
        <v>11700</v>
      </c>
      <c r="I108" s="98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8"/>
      <c r="W108" s="128"/>
    </row>
    <row r="109" s="76" customFormat="1" ht="13" spans="1:23">
      <c r="A109" s="91">
        <v>102</v>
      </c>
      <c r="B109" s="109"/>
      <c r="C109" s="114" t="s">
        <v>605</v>
      </c>
      <c r="D109" s="111"/>
      <c r="E109" s="112">
        <v>65</v>
      </c>
      <c r="F109" s="111" t="s">
        <v>121</v>
      </c>
      <c r="G109" s="111">
        <v>150</v>
      </c>
      <c r="H109" s="98">
        <f t="shared" ref="H109:H112" si="13">G109*E109</f>
        <v>9750</v>
      </c>
      <c r="I109" s="98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8"/>
      <c r="W109" s="128"/>
    </row>
    <row r="110" s="76" customFormat="1" ht="13" spans="1:23">
      <c r="A110" s="91">
        <v>103</v>
      </c>
      <c r="B110" s="109"/>
      <c r="C110" s="114" t="s">
        <v>606</v>
      </c>
      <c r="D110" s="111"/>
      <c r="E110" s="112">
        <v>65</v>
      </c>
      <c r="F110" s="111" t="s">
        <v>121</v>
      </c>
      <c r="G110" s="111">
        <v>250</v>
      </c>
      <c r="H110" s="98">
        <f t="shared" si="13"/>
        <v>16250</v>
      </c>
      <c r="I110" s="98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8"/>
      <c r="W110" s="128"/>
    </row>
    <row r="111" s="76" customFormat="1" ht="13" spans="1:23">
      <c r="A111" s="91">
        <v>104</v>
      </c>
      <c r="B111" s="109"/>
      <c r="C111" s="114" t="s">
        <v>607</v>
      </c>
      <c r="D111" s="111"/>
      <c r="E111" s="112">
        <v>65</v>
      </c>
      <c r="F111" s="111" t="s">
        <v>121</v>
      </c>
      <c r="G111" s="111">
        <v>150</v>
      </c>
      <c r="H111" s="98">
        <f t="shared" si="13"/>
        <v>9750</v>
      </c>
      <c r="I111" s="98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8"/>
      <c r="W111" s="128"/>
    </row>
    <row r="112" s="76" customFormat="1" ht="13" spans="1:23">
      <c r="A112" s="91">
        <v>105</v>
      </c>
      <c r="B112" s="109"/>
      <c r="C112" s="114" t="s">
        <v>608</v>
      </c>
      <c r="D112" s="111"/>
      <c r="E112" s="112">
        <v>65</v>
      </c>
      <c r="F112" s="111" t="s">
        <v>121</v>
      </c>
      <c r="G112" s="111">
        <v>250</v>
      </c>
      <c r="H112" s="98">
        <f t="shared" si="13"/>
        <v>16250</v>
      </c>
      <c r="I112" s="98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8"/>
      <c r="W112" s="128"/>
    </row>
    <row r="113" s="76" customFormat="1" ht="13" spans="1:23">
      <c r="A113" s="91">
        <v>106</v>
      </c>
      <c r="B113" s="109"/>
      <c r="C113" s="114" t="s">
        <v>609</v>
      </c>
      <c r="D113" s="111"/>
      <c r="E113" s="112"/>
      <c r="F113" s="111"/>
      <c r="G113" s="111"/>
      <c r="H113" s="113">
        <f>SUM(H114:H118)</f>
        <v>63700</v>
      </c>
      <c r="I113" s="98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8"/>
      <c r="W113" s="128"/>
    </row>
    <row r="114" s="76" customFormat="1" ht="13" spans="1:23">
      <c r="A114" s="91">
        <v>107</v>
      </c>
      <c r="B114" s="109"/>
      <c r="C114" s="114" t="s">
        <v>604</v>
      </c>
      <c r="D114" s="111"/>
      <c r="E114" s="112">
        <v>65</v>
      </c>
      <c r="F114" s="111" t="s">
        <v>121</v>
      </c>
      <c r="G114" s="111">
        <v>180</v>
      </c>
      <c r="H114" s="98">
        <f>G114*E114</f>
        <v>11700</v>
      </c>
      <c r="I114" s="98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8"/>
      <c r="W114" s="128"/>
    </row>
    <row r="115" s="76" customFormat="1" ht="13" spans="1:23">
      <c r="A115" s="91">
        <v>108</v>
      </c>
      <c r="B115" s="109"/>
      <c r="C115" s="114" t="s">
        <v>610</v>
      </c>
      <c r="D115" s="111"/>
      <c r="E115" s="112">
        <v>65</v>
      </c>
      <c r="F115" s="111" t="s">
        <v>121</v>
      </c>
      <c r="G115" s="111">
        <v>150</v>
      </c>
      <c r="H115" s="98">
        <f t="shared" ref="H115:H118" si="14">G115*E115</f>
        <v>9750</v>
      </c>
      <c r="I115" s="98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8"/>
      <c r="W115" s="128"/>
    </row>
    <row r="116" s="76" customFormat="1" ht="13" spans="1:23">
      <c r="A116" s="91">
        <v>109</v>
      </c>
      <c r="B116" s="109"/>
      <c r="C116" s="114" t="s">
        <v>606</v>
      </c>
      <c r="D116" s="111"/>
      <c r="E116" s="112">
        <v>65</v>
      </c>
      <c r="F116" s="111" t="s">
        <v>121</v>
      </c>
      <c r="G116" s="111">
        <v>250</v>
      </c>
      <c r="H116" s="98">
        <f t="shared" si="14"/>
        <v>16250</v>
      </c>
      <c r="I116" s="98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8"/>
      <c r="W116" s="128"/>
    </row>
    <row r="117" s="76" customFormat="1" ht="13" spans="1:23">
      <c r="A117" s="91">
        <v>110</v>
      </c>
      <c r="B117" s="109"/>
      <c r="C117" s="114" t="s">
        <v>610</v>
      </c>
      <c r="D117" s="111"/>
      <c r="E117" s="112">
        <v>65</v>
      </c>
      <c r="F117" s="111" t="s">
        <v>121</v>
      </c>
      <c r="G117" s="111">
        <v>150</v>
      </c>
      <c r="H117" s="98">
        <f t="shared" si="14"/>
        <v>9750</v>
      </c>
      <c r="I117" s="98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8"/>
      <c r="W117" s="128"/>
    </row>
    <row r="118" s="76" customFormat="1" ht="13" spans="1:23">
      <c r="A118" s="91">
        <v>111</v>
      </c>
      <c r="B118" s="109"/>
      <c r="C118" s="114" t="s">
        <v>608</v>
      </c>
      <c r="D118" s="111"/>
      <c r="E118" s="112">
        <v>65</v>
      </c>
      <c r="F118" s="111" t="s">
        <v>121</v>
      </c>
      <c r="G118" s="111">
        <v>250</v>
      </c>
      <c r="H118" s="98">
        <f t="shared" si="14"/>
        <v>16250</v>
      </c>
      <c r="I118" s="98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8"/>
      <c r="W118" s="128"/>
    </row>
    <row r="119" s="76" customFormat="1" ht="13" spans="1:23">
      <c r="A119" s="91">
        <v>112</v>
      </c>
      <c r="B119" s="109"/>
      <c r="C119" s="114" t="s">
        <v>611</v>
      </c>
      <c r="D119" s="111"/>
      <c r="E119" s="112"/>
      <c r="F119" s="111"/>
      <c r="G119" s="111"/>
      <c r="H119" s="113">
        <f>SUM(H120:H124)</f>
        <v>63700</v>
      </c>
      <c r="I119" s="98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8"/>
      <c r="W119" s="128"/>
    </row>
    <row r="120" s="76" customFormat="1" ht="13" spans="1:23">
      <c r="A120" s="91">
        <v>113</v>
      </c>
      <c r="B120" s="109"/>
      <c r="C120" s="114" t="s">
        <v>604</v>
      </c>
      <c r="D120" s="111"/>
      <c r="E120" s="112">
        <v>65</v>
      </c>
      <c r="F120" s="111" t="s">
        <v>121</v>
      </c>
      <c r="G120" s="111">
        <v>180</v>
      </c>
      <c r="H120" s="98">
        <f>G120*E120</f>
        <v>11700</v>
      </c>
      <c r="I120" s="98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8"/>
      <c r="W120" s="128"/>
    </row>
    <row r="121" s="76" customFormat="1" ht="13" spans="1:23">
      <c r="A121" s="91">
        <v>114</v>
      </c>
      <c r="B121" s="109"/>
      <c r="C121" s="114" t="s">
        <v>610</v>
      </c>
      <c r="D121" s="111"/>
      <c r="E121" s="112">
        <v>65</v>
      </c>
      <c r="F121" s="111" t="s">
        <v>121</v>
      </c>
      <c r="G121" s="111">
        <v>150</v>
      </c>
      <c r="H121" s="98">
        <f t="shared" ref="H121:H124" si="15">G121*E121</f>
        <v>9750</v>
      </c>
      <c r="I121" s="98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8"/>
      <c r="W121" s="128"/>
    </row>
    <row r="122" s="76" customFormat="1" ht="13" spans="1:23">
      <c r="A122" s="91">
        <v>115</v>
      </c>
      <c r="B122" s="109"/>
      <c r="C122" s="114" t="s">
        <v>606</v>
      </c>
      <c r="D122" s="111"/>
      <c r="E122" s="112">
        <v>65</v>
      </c>
      <c r="F122" s="111" t="s">
        <v>121</v>
      </c>
      <c r="G122" s="111">
        <v>250</v>
      </c>
      <c r="H122" s="98">
        <f t="shared" si="15"/>
        <v>16250</v>
      </c>
      <c r="I122" s="98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8"/>
      <c r="W122" s="128"/>
    </row>
    <row r="123" s="76" customFormat="1" ht="13" spans="1:23">
      <c r="A123" s="91">
        <v>116</v>
      </c>
      <c r="B123" s="109"/>
      <c r="C123" s="114" t="s">
        <v>610</v>
      </c>
      <c r="D123" s="111"/>
      <c r="E123" s="112">
        <v>65</v>
      </c>
      <c r="F123" s="111" t="s">
        <v>121</v>
      </c>
      <c r="G123" s="111">
        <v>150</v>
      </c>
      <c r="H123" s="98">
        <f t="shared" si="15"/>
        <v>9750</v>
      </c>
      <c r="I123" s="98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8"/>
      <c r="W123" s="128"/>
    </row>
    <row r="124" s="76" customFormat="1" ht="13" spans="1:23">
      <c r="A124" s="91">
        <v>117</v>
      </c>
      <c r="B124" s="109"/>
      <c r="C124" s="114" t="s">
        <v>608</v>
      </c>
      <c r="D124" s="111"/>
      <c r="E124" s="112">
        <v>65</v>
      </c>
      <c r="F124" s="111" t="s">
        <v>121</v>
      </c>
      <c r="G124" s="111">
        <v>250</v>
      </c>
      <c r="H124" s="98">
        <f t="shared" si="15"/>
        <v>16250</v>
      </c>
      <c r="I124" s="98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8"/>
      <c r="W124" s="128"/>
    </row>
    <row r="125" s="76" customFormat="1" ht="13" spans="1:23">
      <c r="A125" s="91">
        <v>118</v>
      </c>
      <c r="B125" s="109"/>
      <c r="C125" s="114" t="s">
        <v>612</v>
      </c>
      <c r="D125" s="111"/>
      <c r="E125" s="112"/>
      <c r="F125" s="111"/>
      <c r="G125" s="111"/>
      <c r="H125" s="113">
        <f>SUM(H126:H130)</f>
        <v>63700</v>
      </c>
      <c r="I125" s="98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8"/>
      <c r="W125" s="128"/>
    </row>
    <row r="126" s="76" customFormat="1" ht="13" spans="1:23">
      <c r="A126" s="91">
        <v>119</v>
      </c>
      <c r="B126" s="109"/>
      <c r="C126" s="114" t="s">
        <v>604</v>
      </c>
      <c r="D126" s="111"/>
      <c r="E126" s="112">
        <v>65</v>
      </c>
      <c r="F126" s="111" t="s">
        <v>121</v>
      </c>
      <c r="G126" s="111">
        <v>180</v>
      </c>
      <c r="H126" s="98">
        <f>G126*E126</f>
        <v>11700</v>
      </c>
      <c r="I126" s="98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8"/>
      <c r="W126" s="128"/>
    </row>
    <row r="127" s="76" customFormat="1" ht="13" spans="1:23">
      <c r="A127" s="91">
        <v>120</v>
      </c>
      <c r="B127" s="109"/>
      <c r="C127" s="114" t="s">
        <v>610</v>
      </c>
      <c r="D127" s="111"/>
      <c r="E127" s="112">
        <v>65</v>
      </c>
      <c r="F127" s="111" t="s">
        <v>121</v>
      </c>
      <c r="G127" s="111">
        <v>150</v>
      </c>
      <c r="H127" s="98">
        <f t="shared" ref="H127:H130" si="16">G127*E127</f>
        <v>9750</v>
      </c>
      <c r="I127" s="98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8"/>
      <c r="W127" s="128"/>
    </row>
    <row r="128" s="76" customFormat="1" ht="13" spans="1:23">
      <c r="A128" s="91">
        <v>121</v>
      </c>
      <c r="B128" s="109"/>
      <c r="C128" s="114" t="s">
        <v>606</v>
      </c>
      <c r="D128" s="111"/>
      <c r="E128" s="112">
        <v>65</v>
      </c>
      <c r="F128" s="111" t="s">
        <v>121</v>
      </c>
      <c r="G128" s="111">
        <v>250</v>
      </c>
      <c r="H128" s="98">
        <f t="shared" si="16"/>
        <v>16250</v>
      </c>
      <c r="I128" s="98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8"/>
      <c r="W128" s="128"/>
    </row>
    <row r="129" s="76" customFormat="1" ht="13" spans="1:23">
      <c r="A129" s="91">
        <v>122</v>
      </c>
      <c r="B129" s="109"/>
      <c r="C129" s="114" t="s">
        <v>610</v>
      </c>
      <c r="D129" s="111"/>
      <c r="E129" s="112">
        <v>65</v>
      </c>
      <c r="F129" s="111" t="s">
        <v>121</v>
      </c>
      <c r="G129" s="111">
        <v>150</v>
      </c>
      <c r="H129" s="98">
        <f t="shared" si="16"/>
        <v>9750</v>
      </c>
      <c r="I129" s="98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8"/>
      <c r="W129" s="128"/>
    </row>
    <row r="130" s="76" customFormat="1" ht="13" spans="1:23">
      <c r="A130" s="91">
        <v>123</v>
      </c>
      <c r="B130" s="109"/>
      <c r="C130" s="114" t="s">
        <v>608</v>
      </c>
      <c r="D130" s="111"/>
      <c r="E130" s="112">
        <v>65</v>
      </c>
      <c r="F130" s="111" t="s">
        <v>121</v>
      </c>
      <c r="G130" s="111">
        <v>250</v>
      </c>
      <c r="H130" s="98">
        <f t="shared" si="16"/>
        <v>16250</v>
      </c>
      <c r="I130" s="98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8"/>
      <c r="W130" s="128"/>
    </row>
    <row r="131" s="76" customFormat="1" ht="13" spans="1:23">
      <c r="A131" s="91">
        <v>124</v>
      </c>
      <c r="B131" s="109"/>
      <c r="C131" s="114" t="s">
        <v>613</v>
      </c>
      <c r="D131" s="111"/>
      <c r="E131" s="112"/>
      <c r="F131" s="111"/>
      <c r="G131" s="111"/>
      <c r="H131" s="113">
        <f>SUM(H132:H136)</f>
        <v>71950</v>
      </c>
      <c r="I131" s="98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8"/>
      <c r="W131" s="128"/>
    </row>
    <row r="132" s="76" customFormat="1" ht="13" spans="1:23">
      <c r="A132" s="91">
        <v>125</v>
      </c>
      <c r="B132" s="109"/>
      <c r="C132" s="114" t="s">
        <v>604</v>
      </c>
      <c r="D132" s="111"/>
      <c r="E132" s="112">
        <v>65</v>
      </c>
      <c r="F132" s="111" t="s">
        <v>121</v>
      </c>
      <c r="G132" s="111">
        <v>180</v>
      </c>
      <c r="H132" s="98">
        <f>G132*E132</f>
        <v>11700</v>
      </c>
      <c r="I132" s="98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8"/>
      <c r="W132" s="128"/>
    </row>
    <row r="133" s="76" customFormat="1" ht="13" spans="1:23">
      <c r="A133" s="91">
        <v>126</v>
      </c>
      <c r="B133" s="109"/>
      <c r="C133" s="114" t="s">
        <v>610</v>
      </c>
      <c r="D133" s="111"/>
      <c r="E133" s="112">
        <v>65</v>
      </c>
      <c r="F133" s="111" t="s">
        <v>121</v>
      </c>
      <c r="G133" s="111">
        <v>150</v>
      </c>
      <c r="H133" s="98">
        <f t="shared" ref="H133:H136" si="17">G133*E133</f>
        <v>9750</v>
      </c>
      <c r="I133" s="98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8"/>
      <c r="W133" s="128"/>
    </row>
    <row r="134" s="76" customFormat="1" ht="13" spans="1:23">
      <c r="A134" s="91">
        <v>127</v>
      </c>
      <c r="B134" s="109"/>
      <c r="C134" s="114" t="s">
        <v>606</v>
      </c>
      <c r="D134" s="111"/>
      <c r="E134" s="112">
        <v>65</v>
      </c>
      <c r="F134" s="111" t="s">
        <v>121</v>
      </c>
      <c r="G134" s="111">
        <v>250</v>
      </c>
      <c r="H134" s="98">
        <f t="shared" si="17"/>
        <v>16250</v>
      </c>
      <c r="I134" s="98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8"/>
      <c r="W134" s="128"/>
    </row>
    <row r="135" s="76" customFormat="1" ht="13" spans="1:23">
      <c r="A135" s="91">
        <v>128</v>
      </c>
      <c r="B135" s="109"/>
      <c r="C135" s="114" t="s">
        <v>610</v>
      </c>
      <c r="D135" s="111"/>
      <c r="E135" s="112">
        <v>65</v>
      </c>
      <c r="F135" s="111" t="s">
        <v>121</v>
      </c>
      <c r="G135" s="111">
        <v>150</v>
      </c>
      <c r="H135" s="98">
        <f t="shared" si="17"/>
        <v>9750</v>
      </c>
      <c r="I135" s="98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8"/>
      <c r="W135" s="128"/>
    </row>
    <row r="136" s="76" customFormat="1" ht="13" spans="1:23">
      <c r="A136" s="91">
        <v>129</v>
      </c>
      <c r="B136" s="109"/>
      <c r="C136" s="114" t="s">
        <v>614</v>
      </c>
      <c r="D136" s="111"/>
      <c r="E136" s="112">
        <v>70</v>
      </c>
      <c r="F136" s="111" t="s">
        <v>121</v>
      </c>
      <c r="G136" s="111">
        <v>350</v>
      </c>
      <c r="H136" s="98">
        <f t="shared" si="17"/>
        <v>24500</v>
      </c>
      <c r="I136" s="98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8"/>
      <c r="W136" s="128"/>
    </row>
    <row r="137" s="76" customFormat="1" ht="13" spans="1:23">
      <c r="A137" s="91">
        <v>130</v>
      </c>
      <c r="B137" s="109"/>
      <c r="C137" s="115" t="s">
        <v>615</v>
      </c>
      <c r="D137" s="111"/>
      <c r="E137" s="112"/>
      <c r="F137" s="111"/>
      <c r="G137" s="111"/>
      <c r="H137" s="98"/>
      <c r="I137" s="98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8"/>
      <c r="W137" s="128"/>
    </row>
    <row r="138" s="76" customFormat="1" ht="13" spans="1:23">
      <c r="A138" s="91">
        <v>131</v>
      </c>
      <c r="B138" s="109"/>
      <c r="C138" s="114" t="s">
        <v>616</v>
      </c>
      <c r="D138" s="111"/>
      <c r="E138" s="112">
        <v>2</v>
      </c>
      <c r="F138" s="111" t="s">
        <v>98</v>
      </c>
      <c r="G138" s="111"/>
      <c r="H138" s="98"/>
      <c r="I138" s="98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8"/>
      <c r="W138" s="128"/>
    </row>
    <row r="139" s="76" customFormat="1" ht="13" spans="1:23">
      <c r="A139" s="91">
        <v>132</v>
      </c>
      <c r="B139" s="109"/>
      <c r="C139" s="114" t="s">
        <v>617</v>
      </c>
      <c r="D139" s="111"/>
      <c r="E139" s="112">
        <v>3</v>
      </c>
      <c r="F139" s="111" t="s">
        <v>98</v>
      </c>
      <c r="G139" s="111"/>
      <c r="H139" s="98"/>
      <c r="I139" s="98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8"/>
      <c r="W139" s="128"/>
    </row>
    <row r="140" s="76" customFormat="1" ht="13" spans="1:23">
      <c r="A140" s="91">
        <v>133</v>
      </c>
      <c r="B140" s="109"/>
      <c r="C140" s="115" t="s">
        <v>618</v>
      </c>
      <c r="D140" s="111"/>
      <c r="E140" s="112"/>
      <c r="F140" s="111"/>
      <c r="G140" s="111"/>
      <c r="H140" s="113">
        <f>H141+H143+H148</f>
        <v>64620</v>
      </c>
      <c r="I140" s="98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8"/>
      <c r="W140" s="128"/>
    </row>
    <row r="141" s="76" customFormat="1" ht="13" spans="1:23">
      <c r="A141" s="91">
        <v>134</v>
      </c>
      <c r="B141" s="109"/>
      <c r="C141" s="115" t="s">
        <v>619</v>
      </c>
      <c r="D141" s="111"/>
      <c r="E141" s="112"/>
      <c r="F141" s="111"/>
      <c r="G141" s="111"/>
      <c r="H141" s="113">
        <f>H142</f>
        <v>650</v>
      </c>
      <c r="I141" s="98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8"/>
      <c r="W141" s="128"/>
    </row>
    <row r="142" s="76" customFormat="1" ht="13" spans="1:23">
      <c r="A142" s="91">
        <v>135</v>
      </c>
      <c r="B142" s="109"/>
      <c r="C142" s="114" t="s">
        <v>620</v>
      </c>
      <c r="D142" s="111"/>
      <c r="E142" s="112">
        <v>65</v>
      </c>
      <c r="F142" s="111" t="s">
        <v>98</v>
      </c>
      <c r="G142" s="111">
        <v>10</v>
      </c>
      <c r="H142" s="98">
        <f>G142*E142</f>
        <v>650</v>
      </c>
      <c r="I142" s="98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8"/>
      <c r="W142" s="128"/>
    </row>
    <row r="143" s="76" customFormat="1" ht="13" spans="1:23">
      <c r="A143" s="91">
        <v>136</v>
      </c>
      <c r="B143" s="109"/>
      <c r="C143" s="115" t="s">
        <v>621</v>
      </c>
      <c r="D143" s="111"/>
      <c r="E143" s="112"/>
      <c r="F143" s="111"/>
      <c r="G143" s="111"/>
      <c r="H143" s="113">
        <f>SUM(H144:H147)</f>
        <v>6400</v>
      </c>
      <c r="I143" s="98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8"/>
      <c r="W143" s="128"/>
    </row>
    <row r="144" s="76" customFormat="1" ht="13" spans="1:23">
      <c r="A144" s="91">
        <v>137</v>
      </c>
      <c r="B144" s="109"/>
      <c r="C144" s="114" t="s">
        <v>622</v>
      </c>
      <c r="D144" s="111"/>
      <c r="E144" s="112">
        <v>1</v>
      </c>
      <c r="F144" s="111" t="s">
        <v>307</v>
      </c>
      <c r="G144" s="111">
        <v>2500</v>
      </c>
      <c r="H144" s="98">
        <f>G144*E144</f>
        <v>2500</v>
      </c>
      <c r="I144" s="98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8"/>
      <c r="W144" s="128"/>
    </row>
    <row r="145" s="76" customFormat="1" ht="13" spans="1:23">
      <c r="A145" s="91">
        <v>138</v>
      </c>
      <c r="B145" s="109"/>
      <c r="C145" s="114" t="s">
        <v>106</v>
      </c>
      <c r="D145" s="111"/>
      <c r="E145" s="112">
        <v>10</v>
      </c>
      <c r="F145" s="111" t="s">
        <v>623</v>
      </c>
      <c r="G145" s="111">
        <v>150</v>
      </c>
      <c r="H145" s="98">
        <f t="shared" ref="H145:H147" si="18">G145*E145</f>
        <v>1500</v>
      </c>
      <c r="I145" s="98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8"/>
      <c r="W145" s="128"/>
    </row>
    <row r="146" s="76" customFormat="1" ht="13" spans="1:23">
      <c r="A146" s="91">
        <v>139</v>
      </c>
      <c r="B146" s="109"/>
      <c r="C146" s="114" t="s">
        <v>624</v>
      </c>
      <c r="D146" s="111"/>
      <c r="E146" s="112">
        <v>10</v>
      </c>
      <c r="F146" s="111" t="s">
        <v>623</v>
      </c>
      <c r="G146" s="111">
        <v>150</v>
      </c>
      <c r="H146" s="98">
        <f t="shared" si="18"/>
        <v>1500</v>
      </c>
      <c r="I146" s="98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8"/>
      <c r="W146" s="128"/>
    </row>
    <row r="147" s="76" customFormat="1" ht="13" spans="1:23">
      <c r="A147" s="91">
        <v>140</v>
      </c>
      <c r="B147" s="109"/>
      <c r="C147" s="114" t="s">
        <v>108</v>
      </c>
      <c r="D147" s="111"/>
      <c r="E147" s="112">
        <v>10</v>
      </c>
      <c r="F147" s="111" t="s">
        <v>623</v>
      </c>
      <c r="G147" s="111">
        <v>90</v>
      </c>
      <c r="H147" s="98">
        <f t="shared" si="18"/>
        <v>900</v>
      </c>
      <c r="I147" s="98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8"/>
      <c r="W147" s="128"/>
    </row>
    <row r="148" s="76" customFormat="1" ht="25" spans="1:23">
      <c r="A148" s="91">
        <v>141</v>
      </c>
      <c r="B148" s="109"/>
      <c r="C148" s="114" t="s">
        <v>625</v>
      </c>
      <c r="D148" s="111"/>
      <c r="E148" s="112"/>
      <c r="F148" s="111"/>
      <c r="G148" s="111"/>
      <c r="H148" s="113">
        <v>57570</v>
      </c>
      <c r="I148" s="98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8"/>
      <c r="W148" s="128"/>
    </row>
    <row r="149" s="76" customFormat="1" ht="26" spans="1:23">
      <c r="A149" s="91">
        <v>142</v>
      </c>
      <c r="B149" s="271" t="s">
        <v>23</v>
      </c>
      <c r="C149" s="105" t="s">
        <v>628</v>
      </c>
      <c r="D149" s="106" t="s">
        <v>32</v>
      </c>
      <c r="E149" s="107"/>
      <c r="F149" s="106"/>
      <c r="G149" s="106"/>
      <c r="H149" s="108">
        <f>H150+H153+H159+H165+H171+H177+H186</f>
        <v>441370</v>
      </c>
      <c r="I149" s="122" t="s">
        <v>26</v>
      </c>
      <c r="J149" s="123"/>
      <c r="K149" s="124"/>
      <c r="L149" s="123"/>
      <c r="M149" s="124">
        <v>1</v>
      </c>
      <c r="N149" s="123"/>
      <c r="O149" s="123"/>
      <c r="P149" s="124"/>
      <c r="Q149" s="123"/>
      <c r="R149" s="123"/>
      <c r="S149" s="123"/>
      <c r="T149" s="123"/>
      <c r="U149" s="123"/>
      <c r="V149" s="128"/>
      <c r="W149" s="128"/>
    </row>
    <row r="150" s="76" customFormat="1" ht="13" spans="1:23">
      <c r="A150" s="91">
        <v>143</v>
      </c>
      <c r="B150" s="109"/>
      <c r="C150" s="110" t="s">
        <v>601</v>
      </c>
      <c r="D150" s="111"/>
      <c r="E150" s="112"/>
      <c r="F150" s="111"/>
      <c r="G150" s="111"/>
      <c r="H150" s="113">
        <f>SUM(H151:H152)</f>
        <v>50000</v>
      </c>
      <c r="I150" s="98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8"/>
      <c r="W150" s="128"/>
    </row>
    <row r="151" s="76" customFormat="1" ht="13" spans="1:23">
      <c r="A151" s="91">
        <v>144</v>
      </c>
      <c r="B151" s="109"/>
      <c r="C151" s="114" t="s">
        <v>156</v>
      </c>
      <c r="D151" s="111"/>
      <c r="E151" s="112">
        <v>2</v>
      </c>
      <c r="F151" s="111" t="s">
        <v>147</v>
      </c>
      <c r="G151" s="111">
        <v>5000</v>
      </c>
      <c r="H151" s="98">
        <f>G151*E151</f>
        <v>10000</v>
      </c>
      <c r="I151" s="98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8"/>
      <c r="W151" s="128"/>
    </row>
    <row r="152" s="76" customFormat="1" ht="25" spans="1:23">
      <c r="A152" s="91">
        <v>145</v>
      </c>
      <c r="B152" s="109"/>
      <c r="C152" s="114" t="s">
        <v>602</v>
      </c>
      <c r="D152" s="111"/>
      <c r="E152" s="112">
        <v>50</v>
      </c>
      <c r="F152" s="111" t="s">
        <v>121</v>
      </c>
      <c r="G152" s="111">
        <v>200</v>
      </c>
      <c r="H152" s="98">
        <f>G152*E152*4</f>
        <v>40000</v>
      </c>
      <c r="I152" s="98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8"/>
      <c r="W152" s="128"/>
    </row>
    <row r="153" s="76" customFormat="1" ht="13" spans="1:23">
      <c r="A153" s="91">
        <v>146</v>
      </c>
      <c r="B153" s="109"/>
      <c r="C153" s="114" t="s">
        <v>603</v>
      </c>
      <c r="D153" s="111"/>
      <c r="E153" s="112"/>
      <c r="F153" s="111"/>
      <c r="G153" s="111"/>
      <c r="H153" s="113">
        <f>SUM(H154:H158)</f>
        <v>63700</v>
      </c>
      <c r="I153" s="98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8"/>
      <c r="W153" s="128"/>
    </row>
    <row r="154" s="76" customFormat="1" ht="13" spans="1:23">
      <c r="A154" s="91">
        <v>147</v>
      </c>
      <c r="B154" s="109"/>
      <c r="C154" s="114" t="s">
        <v>604</v>
      </c>
      <c r="D154" s="111"/>
      <c r="E154" s="112">
        <v>65</v>
      </c>
      <c r="F154" s="111" t="s">
        <v>121</v>
      </c>
      <c r="G154" s="111">
        <v>180</v>
      </c>
      <c r="H154" s="98">
        <f>G154*E154</f>
        <v>11700</v>
      </c>
      <c r="I154" s="98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8"/>
      <c r="W154" s="128"/>
    </row>
    <row r="155" s="76" customFormat="1" ht="13" spans="1:23">
      <c r="A155" s="91">
        <v>148</v>
      </c>
      <c r="B155" s="109"/>
      <c r="C155" s="114" t="s">
        <v>605</v>
      </c>
      <c r="D155" s="111"/>
      <c r="E155" s="112">
        <v>65</v>
      </c>
      <c r="F155" s="111" t="s">
        <v>121</v>
      </c>
      <c r="G155" s="111">
        <v>150</v>
      </c>
      <c r="H155" s="98">
        <f t="shared" ref="H155:H158" si="19">G155*E155</f>
        <v>9750</v>
      </c>
      <c r="I155" s="98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8"/>
      <c r="W155" s="128"/>
    </row>
    <row r="156" s="76" customFormat="1" ht="13" spans="1:23">
      <c r="A156" s="91">
        <v>149</v>
      </c>
      <c r="B156" s="109"/>
      <c r="C156" s="114" t="s">
        <v>606</v>
      </c>
      <c r="D156" s="111"/>
      <c r="E156" s="112">
        <v>65</v>
      </c>
      <c r="F156" s="111" t="s">
        <v>121</v>
      </c>
      <c r="G156" s="111">
        <v>250</v>
      </c>
      <c r="H156" s="98">
        <f t="shared" si="19"/>
        <v>16250</v>
      </c>
      <c r="I156" s="98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8"/>
      <c r="W156" s="128"/>
    </row>
    <row r="157" s="76" customFormat="1" ht="13" spans="1:23">
      <c r="A157" s="91">
        <v>150</v>
      </c>
      <c r="B157" s="109"/>
      <c r="C157" s="114" t="s">
        <v>607</v>
      </c>
      <c r="D157" s="111"/>
      <c r="E157" s="112">
        <v>65</v>
      </c>
      <c r="F157" s="111" t="s">
        <v>121</v>
      </c>
      <c r="G157" s="111">
        <v>150</v>
      </c>
      <c r="H157" s="98">
        <f t="shared" si="19"/>
        <v>9750</v>
      </c>
      <c r="I157" s="98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8"/>
      <c r="W157" s="128"/>
    </row>
    <row r="158" s="76" customFormat="1" ht="13" spans="1:23">
      <c r="A158" s="91">
        <v>151</v>
      </c>
      <c r="B158" s="109"/>
      <c r="C158" s="114" t="s">
        <v>608</v>
      </c>
      <c r="D158" s="111"/>
      <c r="E158" s="112">
        <v>65</v>
      </c>
      <c r="F158" s="111" t="s">
        <v>121</v>
      </c>
      <c r="G158" s="111">
        <v>250</v>
      </c>
      <c r="H158" s="98">
        <f t="shared" si="19"/>
        <v>16250</v>
      </c>
      <c r="I158" s="98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8"/>
      <c r="W158" s="128"/>
    </row>
    <row r="159" s="76" customFormat="1" ht="13" spans="1:23">
      <c r="A159" s="91">
        <v>152</v>
      </c>
      <c r="B159" s="109"/>
      <c r="C159" s="114" t="s">
        <v>609</v>
      </c>
      <c r="D159" s="111"/>
      <c r="E159" s="112"/>
      <c r="F159" s="111"/>
      <c r="G159" s="111"/>
      <c r="H159" s="113">
        <f>SUM(H160:H164)</f>
        <v>63700</v>
      </c>
      <c r="I159" s="98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8"/>
      <c r="W159" s="128"/>
    </row>
    <row r="160" s="76" customFormat="1" ht="13" spans="1:23">
      <c r="A160" s="91">
        <v>153</v>
      </c>
      <c r="B160" s="109"/>
      <c r="C160" s="114" t="s">
        <v>604</v>
      </c>
      <c r="D160" s="111"/>
      <c r="E160" s="112">
        <v>65</v>
      </c>
      <c r="F160" s="111" t="s">
        <v>121</v>
      </c>
      <c r="G160" s="111">
        <v>180</v>
      </c>
      <c r="H160" s="98">
        <f>G160*E160</f>
        <v>11700</v>
      </c>
      <c r="I160" s="98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8"/>
      <c r="W160" s="128"/>
    </row>
    <row r="161" s="76" customFormat="1" ht="13" spans="1:23">
      <c r="A161" s="91">
        <v>154</v>
      </c>
      <c r="B161" s="109"/>
      <c r="C161" s="114" t="s">
        <v>610</v>
      </c>
      <c r="D161" s="111"/>
      <c r="E161" s="112">
        <v>65</v>
      </c>
      <c r="F161" s="111" t="s">
        <v>121</v>
      </c>
      <c r="G161" s="111">
        <v>150</v>
      </c>
      <c r="H161" s="98">
        <f t="shared" ref="H161:H164" si="20">G161*E161</f>
        <v>9750</v>
      </c>
      <c r="I161" s="98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8"/>
      <c r="W161" s="128"/>
    </row>
    <row r="162" s="76" customFormat="1" ht="13" spans="1:23">
      <c r="A162" s="91">
        <v>155</v>
      </c>
      <c r="B162" s="109"/>
      <c r="C162" s="114" t="s">
        <v>606</v>
      </c>
      <c r="D162" s="111"/>
      <c r="E162" s="112">
        <v>65</v>
      </c>
      <c r="F162" s="111" t="s">
        <v>121</v>
      </c>
      <c r="G162" s="111">
        <v>250</v>
      </c>
      <c r="H162" s="98">
        <f t="shared" si="20"/>
        <v>16250</v>
      </c>
      <c r="I162" s="98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8"/>
      <c r="W162" s="128"/>
    </row>
    <row r="163" s="76" customFormat="1" ht="13" spans="1:23">
      <c r="A163" s="91">
        <v>156</v>
      </c>
      <c r="B163" s="109"/>
      <c r="C163" s="114" t="s">
        <v>610</v>
      </c>
      <c r="D163" s="111"/>
      <c r="E163" s="112">
        <v>65</v>
      </c>
      <c r="F163" s="111" t="s">
        <v>121</v>
      </c>
      <c r="G163" s="111">
        <v>150</v>
      </c>
      <c r="H163" s="98">
        <f t="shared" si="20"/>
        <v>9750</v>
      </c>
      <c r="I163" s="98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8"/>
      <c r="W163" s="128"/>
    </row>
    <row r="164" s="76" customFormat="1" ht="13" spans="1:23">
      <c r="A164" s="91">
        <v>157</v>
      </c>
      <c r="B164" s="109"/>
      <c r="C164" s="114" t="s">
        <v>608</v>
      </c>
      <c r="D164" s="111"/>
      <c r="E164" s="112">
        <v>65</v>
      </c>
      <c r="F164" s="111" t="s">
        <v>121</v>
      </c>
      <c r="G164" s="111">
        <v>250</v>
      </c>
      <c r="H164" s="98">
        <f t="shared" si="20"/>
        <v>16250</v>
      </c>
      <c r="I164" s="98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8"/>
      <c r="W164" s="128"/>
    </row>
    <row r="165" s="76" customFormat="1" ht="13" spans="1:23">
      <c r="A165" s="91">
        <v>158</v>
      </c>
      <c r="B165" s="109"/>
      <c r="C165" s="114" t="s">
        <v>611</v>
      </c>
      <c r="D165" s="111"/>
      <c r="E165" s="112"/>
      <c r="F165" s="111"/>
      <c r="G165" s="111"/>
      <c r="H165" s="113">
        <f>SUM(H166:H170)</f>
        <v>63700</v>
      </c>
      <c r="I165" s="98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8"/>
      <c r="W165" s="128"/>
    </row>
    <row r="166" s="76" customFormat="1" ht="13" spans="1:23">
      <c r="A166" s="91">
        <v>159</v>
      </c>
      <c r="B166" s="109"/>
      <c r="C166" s="114" t="s">
        <v>604</v>
      </c>
      <c r="D166" s="111"/>
      <c r="E166" s="112">
        <v>65</v>
      </c>
      <c r="F166" s="111" t="s">
        <v>121</v>
      </c>
      <c r="G166" s="111">
        <v>180</v>
      </c>
      <c r="H166" s="98">
        <f>G166*E166</f>
        <v>11700</v>
      </c>
      <c r="I166" s="98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8"/>
      <c r="W166" s="128"/>
    </row>
    <row r="167" s="76" customFormat="1" ht="13" spans="1:23">
      <c r="A167" s="91">
        <v>160</v>
      </c>
      <c r="B167" s="109"/>
      <c r="C167" s="114" t="s">
        <v>610</v>
      </c>
      <c r="D167" s="111"/>
      <c r="E167" s="112">
        <v>65</v>
      </c>
      <c r="F167" s="111" t="s">
        <v>121</v>
      </c>
      <c r="G167" s="111">
        <v>150</v>
      </c>
      <c r="H167" s="98">
        <f t="shared" ref="H167:H170" si="21">G167*E167</f>
        <v>9750</v>
      </c>
      <c r="I167" s="98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8"/>
      <c r="W167" s="128"/>
    </row>
    <row r="168" s="76" customFormat="1" ht="13" spans="1:23">
      <c r="A168" s="91">
        <v>161</v>
      </c>
      <c r="B168" s="109"/>
      <c r="C168" s="114" t="s">
        <v>606</v>
      </c>
      <c r="D168" s="111"/>
      <c r="E168" s="112">
        <v>65</v>
      </c>
      <c r="F168" s="111" t="s">
        <v>121</v>
      </c>
      <c r="G168" s="111">
        <v>250</v>
      </c>
      <c r="H168" s="98">
        <f t="shared" si="21"/>
        <v>16250</v>
      </c>
      <c r="I168" s="98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8"/>
      <c r="W168" s="128"/>
    </row>
    <row r="169" s="76" customFormat="1" ht="13" spans="1:23">
      <c r="A169" s="91">
        <v>162</v>
      </c>
      <c r="B169" s="109"/>
      <c r="C169" s="114" t="s">
        <v>610</v>
      </c>
      <c r="D169" s="111"/>
      <c r="E169" s="112">
        <v>65</v>
      </c>
      <c r="F169" s="111" t="s">
        <v>121</v>
      </c>
      <c r="G169" s="111">
        <v>150</v>
      </c>
      <c r="H169" s="98">
        <f t="shared" si="21"/>
        <v>9750</v>
      </c>
      <c r="I169" s="98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8"/>
      <c r="W169" s="128"/>
    </row>
    <row r="170" s="76" customFormat="1" ht="13" spans="1:23">
      <c r="A170" s="91">
        <v>163</v>
      </c>
      <c r="B170" s="109"/>
      <c r="C170" s="114" t="s">
        <v>608</v>
      </c>
      <c r="D170" s="111"/>
      <c r="E170" s="112">
        <v>65</v>
      </c>
      <c r="F170" s="111" t="s">
        <v>121</v>
      </c>
      <c r="G170" s="111">
        <v>250</v>
      </c>
      <c r="H170" s="98">
        <f t="shared" si="21"/>
        <v>16250</v>
      </c>
      <c r="I170" s="98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8"/>
      <c r="W170" s="128"/>
    </row>
    <row r="171" s="76" customFormat="1" ht="13" spans="1:23">
      <c r="A171" s="91">
        <v>164</v>
      </c>
      <c r="B171" s="109"/>
      <c r="C171" s="114" t="s">
        <v>612</v>
      </c>
      <c r="D171" s="111"/>
      <c r="E171" s="112"/>
      <c r="F171" s="111"/>
      <c r="G171" s="111"/>
      <c r="H171" s="113">
        <f>SUM(H172:H176)</f>
        <v>63700</v>
      </c>
      <c r="I171" s="98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8"/>
      <c r="W171" s="128"/>
    </row>
    <row r="172" s="76" customFormat="1" ht="13" spans="1:23">
      <c r="A172" s="91">
        <v>165</v>
      </c>
      <c r="B172" s="109"/>
      <c r="C172" s="114" t="s">
        <v>604</v>
      </c>
      <c r="D172" s="111"/>
      <c r="E172" s="112">
        <v>65</v>
      </c>
      <c r="F172" s="111" t="s">
        <v>121</v>
      </c>
      <c r="G172" s="111">
        <v>180</v>
      </c>
      <c r="H172" s="98">
        <f>G172*E172</f>
        <v>11700</v>
      </c>
      <c r="I172" s="98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8"/>
      <c r="W172" s="128"/>
    </row>
    <row r="173" s="76" customFormat="1" ht="13" spans="1:23">
      <c r="A173" s="91">
        <v>166</v>
      </c>
      <c r="B173" s="109"/>
      <c r="C173" s="114" t="s">
        <v>610</v>
      </c>
      <c r="D173" s="111"/>
      <c r="E173" s="112">
        <v>65</v>
      </c>
      <c r="F173" s="111" t="s">
        <v>121</v>
      </c>
      <c r="G173" s="111">
        <v>150</v>
      </c>
      <c r="H173" s="98">
        <f t="shared" ref="H173:H176" si="22">G173*E173</f>
        <v>9750</v>
      </c>
      <c r="I173" s="98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8"/>
      <c r="W173" s="128"/>
    </row>
    <row r="174" s="76" customFormat="1" ht="13" spans="1:23">
      <c r="A174" s="91">
        <v>167</v>
      </c>
      <c r="B174" s="109"/>
      <c r="C174" s="114" t="s">
        <v>606</v>
      </c>
      <c r="D174" s="111"/>
      <c r="E174" s="112">
        <v>65</v>
      </c>
      <c r="F174" s="111" t="s">
        <v>121</v>
      </c>
      <c r="G174" s="111">
        <v>250</v>
      </c>
      <c r="H174" s="98">
        <f t="shared" si="22"/>
        <v>16250</v>
      </c>
      <c r="I174" s="98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8"/>
      <c r="W174" s="128"/>
    </row>
    <row r="175" s="76" customFormat="1" ht="13" spans="1:23">
      <c r="A175" s="91">
        <v>168</v>
      </c>
      <c r="B175" s="109"/>
      <c r="C175" s="114" t="s">
        <v>610</v>
      </c>
      <c r="D175" s="111"/>
      <c r="E175" s="112">
        <v>65</v>
      </c>
      <c r="F175" s="111" t="s">
        <v>121</v>
      </c>
      <c r="G175" s="111">
        <v>150</v>
      </c>
      <c r="H175" s="98">
        <f t="shared" si="22"/>
        <v>9750</v>
      </c>
      <c r="I175" s="98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8"/>
      <c r="W175" s="128"/>
    </row>
    <row r="176" s="76" customFormat="1" ht="13" spans="1:23">
      <c r="A176" s="91">
        <v>169</v>
      </c>
      <c r="B176" s="109"/>
      <c r="C176" s="114" t="s">
        <v>608</v>
      </c>
      <c r="D176" s="111"/>
      <c r="E176" s="112">
        <v>65</v>
      </c>
      <c r="F176" s="111" t="s">
        <v>121</v>
      </c>
      <c r="G176" s="111">
        <v>250</v>
      </c>
      <c r="H176" s="98">
        <f t="shared" si="22"/>
        <v>16250</v>
      </c>
      <c r="I176" s="98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8"/>
      <c r="W176" s="128"/>
    </row>
    <row r="177" s="76" customFormat="1" ht="13" spans="1:23">
      <c r="A177" s="91">
        <v>170</v>
      </c>
      <c r="B177" s="109"/>
      <c r="C177" s="114" t="s">
        <v>613</v>
      </c>
      <c r="D177" s="111"/>
      <c r="E177" s="112"/>
      <c r="F177" s="111"/>
      <c r="G177" s="111"/>
      <c r="H177" s="113">
        <f>SUM(H178:H182)</f>
        <v>71950</v>
      </c>
      <c r="I177" s="98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8"/>
      <c r="W177" s="128"/>
    </row>
    <row r="178" s="76" customFormat="1" ht="13" spans="1:23">
      <c r="A178" s="91">
        <v>171</v>
      </c>
      <c r="B178" s="109"/>
      <c r="C178" s="114" t="s">
        <v>604</v>
      </c>
      <c r="D178" s="111"/>
      <c r="E178" s="112">
        <v>65</v>
      </c>
      <c r="F178" s="111" t="s">
        <v>121</v>
      </c>
      <c r="G178" s="111">
        <v>180</v>
      </c>
      <c r="H178" s="98">
        <f>G178*E178</f>
        <v>11700</v>
      </c>
      <c r="I178" s="98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8"/>
      <c r="W178" s="128"/>
    </row>
    <row r="179" s="76" customFormat="1" ht="13" spans="1:23">
      <c r="A179" s="91">
        <v>172</v>
      </c>
      <c r="B179" s="109"/>
      <c r="C179" s="114" t="s">
        <v>610</v>
      </c>
      <c r="D179" s="111"/>
      <c r="E179" s="112">
        <v>65</v>
      </c>
      <c r="F179" s="111" t="s">
        <v>121</v>
      </c>
      <c r="G179" s="111">
        <v>150</v>
      </c>
      <c r="H179" s="98">
        <f t="shared" ref="H179:H182" si="23">G179*E179</f>
        <v>9750</v>
      </c>
      <c r="I179" s="98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8"/>
      <c r="W179" s="128"/>
    </row>
    <row r="180" s="76" customFormat="1" ht="13" spans="1:23">
      <c r="A180" s="91">
        <v>173</v>
      </c>
      <c r="B180" s="109"/>
      <c r="C180" s="114" t="s">
        <v>606</v>
      </c>
      <c r="D180" s="111"/>
      <c r="E180" s="112">
        <v>65</v>
      </c>
      <c r="F180" s="111" t="s">
        <v>121</v>
      </c>
      <c r="G180" s="111">
        <v>250</v>
      </c>
      <c r="H180" s="98">
        <f t="shared" si="23"/>
        <v>16250</v>
      </c>
      <c r="I180" s="98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8"/>
      <c r="W180" s="128"/>
    </row>
    <row r="181" s="76" customFormat="1" ht="13" spans="1:23">
      <c r="A181" s="91">
        <v>174</v>
      </c>
      <c r="B181" s="109"/>
      <c r="C181" s="114" t="s">
        <v>610</v>
      </c>
      <c r="D181" s="111"/>
      <c r="E181" s="112">
        <v>65</v>
      </c>
      <c r="F181" s="111" t="s">
        <v>121</v>
      </c>
      <c r="G181" s="111">
        <v>150</v>
      </c>
      <c r="H181" s="98">
        <f t="shared" si="23"/>
        <v>9750</v>
      </c>
      <c r="I181" s="98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8"/>
      <c r="W181" s="128"/>
    </row>
    <row r="182" s="76" customFormat="1" ht="13" spans="1:23">
      <c r="A182" s="91">
        <v>175</v>
      </c>
      <c r="B182" s="109"/>
      <c r="C182" s="114" t="s">
        <v>614</v>
      </c>
      <c r="D182" s="111"/>
      <c r="E182" s="112">
        <v>70</v>
      </c>
      <c r="F182" s="111" t="s">
        <v>121</v>
      </c>
      <c r="G182" s="111">
        <v>350</v>
      </c>
      <c r="H182" s="98">
        <f t="shared" si="23"/>
        <v>24500</v>
      </c>
      <c r="I182" s="98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8"/>
      <c r="W182" s="128"/>
    </row>
    <row r="183" s="76" customFormat="1" ht="13" spans="1:23">
      <c r="A183" s="91">
        <v>176</v>
      </c>
      <c r="B183" s="109"/>
      <c r="C183" s="115" t="s">
        <v>615</v>
      </c>
      <c r="D183" s="111"/>
      <c r="E183" s="112"/>
      <c r="F183" s="111"/>
      <c r="G183" s="111"/>
      <c r="H183" s="98"/>
      <c r="I183" s="98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8"/>
      <c r="W183" s="128"/>
    </row>
    <row r="184" s="76" customFormat="1" ht="13" spans="1:23">
      <c r="A184" s="91">
        <v>177</v>
      </c>
      <c r="B184" s="109"/>
      <c r="C184" s="114" t="s">
        <v>616</v>
      </c>
      <c r="D184" s="111"/>
      <c r="E184" s="112">
        <v>2</v>
      </c>
      <c r="F184" s="111" t="s">
        <v>98</v>
      </c>
      <c r="G184" s="111"/>
      <c r="H184" s="98"/>
      <c r="I184" s="98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8"/>
      <c r="W184" s="128"/>
    </row>
    <row r="185" s="76" customFormat="1" ht="13" spans="1:23">
      <c r="A185" s="91">
        <v>178</v>
      </c>
      <c r="B185" s="109"/>
      <c r="C185" s="114" t="s">
        <v>617</v>
      </c>
      <c r="D185" s="111"/>
      <c r="E185" s="112">
        <v>3</v>
      </c>
      <c r="F185" s="111" t="s">
        <v>98</v>
      </c>
      <c r="G185" s="111"/>
      <c r="H185" s="98"/>
      <c r="I185" s="98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8"/>
      <c r="W185" s="128"/>
    </row>
    <row r="186" s="76" customFormat="1" ht="13" spans="1:23">
      <c r="A186" s="91">
        <v>179</v>
      </c>
      <c r="B186" s="109"/>
      <c r="C186" s="115" t="s">
        <v>618</v>
      </c>
      <c r="D186" s="111"/>
      <c r="E186" s="112"/>
      <c r="F186" s="111"/>
      <c r="G186" s="111"/>
      <c r="H186" s="113">
        <f>H187+H189+H194</f>
        <v>64620</v>
      </c>
      <c r="I186" s="98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8"/>
      <c r="W186" s="128"/>
    </row>
    <row r="187" s="76" customFormat="1" ht="13" spans="1:23">
      <c r="A187" s="91">
        <v>180</v>
      </c>
      <c r="B187" s="109"/>
      <c r="C187" s="115" t="s">
        <v>619</v>
      </c>
      <c r="D187" s="111"/>
      <c r="E187" s="112"/>
      <c r="F187" s="111"/>
      <c r="G187" s="111"/>
      <c r="H187" s="113">
        <f>H188</f>
        <v>650</v>
      </c>
      <c r="I187" s="98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8"/>
      <c r="W187" s="128"/>
    </row>
    <row r="188" s="76" customFormat="1" ht="13" spans="1:23">
      <c r="A188" s="91">
        <v>181</v>
      </c>
      <c r="B188" s="109"/>
      <c r="C188" s="114" t="s">
        <v>620</v>
      </c>
      <c r="D188" s="111"/>
      <c r="E188" s="112">
        <v>65</v>
      </c>
      <c r="F188" s="111" t="s">
        <v>98</v>
      </c>
      <c r="G188" s="111">
        <v>10</v>
      </c>
      <c r="H188" s="98">
        <f>G188*E188</f>
        <v>650</v>
      </c>
      <c r="I188" s="98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8"/>
      <c r="W188" s="128"/>
    </row>
    <row r="189" s="76" customFormat="1" ht="13" spans="1:23">
      <c r="A189" s="91">
        <v>182</v>
      </c>
      <c r="B189" s="109"/>
      <c r="C189" s="115" t="s">
        <v>621</v>
      </c>
      <c r="D189" s="111"/>
      <c r="E189" s="112"/>
      <c r="F189" s="111"/>
      <c r="G189" s="111"/>
      <c r="H189" s="113">
        <f>SUM(H190:H193)</f>
        <v>6400</v>
      </c>
      <c r="I189" s="98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8"/>
      <c r="W189" s="128"/>
    </row>
    <row r="190" s="76" customFormat="1" ht="13" spans="1:23">
      <c r="A190" s="91">
        <v>183</v>
      </c>
      <c r="B190" s="109"/>
      <c r="C190" s="114" t="s">
        <v>622</v>
      </c>
      <c r="D190" s="111"/>
      <c r="E190" s="112">
        <v>1</v>
      </c>
      <c r="F190" s="111" t="s">
        <v>307</v>
      </c>
      <c r="G190" s="111">
        <v>2500</v>
      </c>
      <c r="H190" s="98">
        <f>G190*E190</f>
        <v>2500</v>
      </c>
      <c r="I190" s="98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8"/>
      <c r="W190" s="128"/>
    </row>
    <row r="191" s="76" customFormat="1" ht="13" spans="1:23">
      <c r="A191" s="91">
        <v>184</v>
      </c>
      <c r="B191" s="109"/>
      <c r="C191" s="114" t="s">
        <v>106</v>
      </c>
      <c r="D191" s="111"/>
      <c r="E191" s="112">
        <v>10</v>
      </c>
      <c r="F191" s="111" t="s">
        <v>623</v>
      </c>
      <c r="G191" s="111">
        <v>150</v>
      </c>
      <c r="H191" s="98">
        <f t="shared" ref="H191:H193" si="24">G191*E191</f>
        <v>1500</v>
      </c>
      <c r="I191" s="98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8"/>
      <c r="W191" s="128"/>
    </row>
    <row r="192" s="76" customFormat="1" ht="13" spans="1:23">
      <c r="A192" s="91">
        <v>185</v>
      </c>
      <c r="B192" s="109"/>
      <c r="C192" s="114" t="s">
        <v>624</v>
      </c>
      <c r="D192" s="111"/>
      <c r="E192" s="112">
        <v>10</v>
      </c>
      <c r="F192" s="111" t="s">
        <v>623</v>
      </c>
      <c r="G192" s="111">
        <v>150</v>
      </c>
      <c r="H192" s="98">
        <f t="shared" si="24"/>
        <v>1500</v>
      </c>
      <c r="I192" s="98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8"/>
      <c r="W192" s="128"/>
    </row>
    <row r="193" s="76" customFormat="1" ht="13" spans="1:23">
      <c r="A193" s="91">
        <v>186</v>
      </c>
      <c r="B193" s="109"/>
      <c r="C193" s="114" t="s">
        <v>108</v>
      </c>
      <c r="D193" s="111"/>
      <c r="E193" s="112">
        <v>10</v>
      </c>
      <c r="F193" s="111" t="s">
        <v>623</v>
      </c>
      <c r="G193" s="111">
        <v>90</v>
      </c>
      <c r="H193" s="98">
        <f t="shared" si="24"/>
        <v>900</v>
      </c>
      <c r="I193" s="98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8"/>
      <c r="W193" s="128"/>
    </row>
    <row r="194" s="76" customFormat="1" ht="25" spans="1:23">
      <c r="A194" s="91">
        <v>187</v>
      </c>
      <c r="B194" s="109"/>
      <c r="C194" s="114" t="s">
        <v>625</v>
      </c>
      <c r="D194" s="111"/>
      <c r="E194" s="112"/>
      <c r="F194" s="111"/>
      <c r="G194" s="111"/>
      <c r="H194" s="113">
        <v>57570</v>
      </c>
      <c r="I194" s="98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8"/>
      <c r="W194" s="128"/>
    </row>
    <row r="195" s="76" customFormat="1" ht="26" spans="1:23">
      <c r="A195" s="91">
        <v>188</v>
      </c>
      <c r="B195" s="271" t="s">
        <v>23</v>
      </c>
      <c r="C195" s="105" t="s">
        <v>629</v>
      </c>
      <c r="D195" s="106" t="s">
        <v>32</v>
      </c>
      <c r="E195" s="107"/>
      <c r="F195" s="106"/>
      <c r="G195" s="106"/>
      <c r="H195" s="108">
        <f>H196+H199+H205+H211+H217+H223+H231</f>
        <v>486370</v>
      </c>
      <c r="I195" s="122" t="s">
        <v>26</v>
      </c>
      <c r="J195" s="123"/>
      <c r="K195" s="124"/>
      <c r="L195" s="123"/>
      <c r="M195" s="123"/>
      <c r="N195" s="123"/>
      <c r="O195" s="123"/>
      <c r="P195" s="124">
        <v>1</v>
      </c>
      <c r="Q195" s="123"/>
      <c r="R195" s="123"/>
      <c r="S195" s="123"/>
      <c r="T195" s="123"/>
      <c r="U195" s="123"/>
      <c r="V195" s="128"/>
      <c r="W195" s="128"/>
    </row>
    <row r="196" s="76" customFormat="1" ht="13" spans="1:23">
      <c r="A196" s="91">
        <v>189</v>
      </c>
      <c r="B196" s="94"/>
      <c r="C196" s="115" t="s">
        <v>601</v>
      </c>
      <c r="D196" s="111"/>
      <c r="E196" s="112"/>
      <c r="F196" s="111"/>
      <c r="G196" s="111"/>
      <c r="H196" s="113">
        <f>SUM(H197:H198)</f>
        <v>50000</v>
      </c>
      <c r="I196" s="130"/>
      <c r="J196" s="125"/>
      <c r="K196" s="131"/>
      <c r="L196" s="125"/>
      <c r="M196" s="125"/>
      <c r="N196" s="125"/>
      <c r="O196" s="125"/>
      <c r="P196" s="131"/>
      <c r="Q196" s="125"/>
      <c r="R196" s="125"/>
      <c r="S196" s="125"/>
      <c r="T196" s="125"/>
      <c r="U196" s="125"/>
      <c r="V196" s="128"/>
      <c r="W196" s="128"/>
    </row>
    <row r="197" s="76" customFormat="1" ht="13" spans="1:23">
      <c r="A197" s="91">
        <v>190</v>
      </c>
      <c r="B197" s="109"/>
      <c r="C197" s="114" t="s">
        <v>156</v>
      </c>
      <c r="D197" s="111"/>
      <c r="E197" s="112">
        <v>2</v>
      </c>
      <c r="F197" s="111" t="s">
        <v>147</v>
      </c>
      <c r="G197" s="111">
        <v>5000</v>
      </c>
      <c r="H197" s="98">
        <f>G197*E197</f>
        <v>10000</v>
      </c>
      <c r="I197" s="98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8"/>
      <c r="W197" s="128"/>
    </row>
    <row r="198" s="76" customFormat="1" ht="25" spans="1:23">
      <c r="A198" s="91">
        <v>191</v>
      </c>
      <c r="B198" s="109"/>
      <c r="C198" s="114" t="s">
        <v>602</v>
      </c>
      <c r="D198" s="111"/>
      <c r="E198" s="112">
        <v>50</v>
      </c>
      <c r="F198" s="111" t="s">
        <v>121</v>
      </c>
      <c r="G198" s="111">
        <v>200</v>
      </c>
      <c r="H198" s="98">
        <f>G198*E198*4</f>
        <v>40000</v>
      </c>
      <c r="I198" s="98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8"/>
      <c r="W198" s="128"/>
    </row>
    <row r="199" s="76" customFormat="1" ht="13" spans="1:23">
      <c r="A199" s="91">
        <v>192</v>
      </c>
      <c r="B199" s="109"/>
      <c r="C199" s="129" t="s">
        <v>603</v>
      </c>
      <c r="D199" s="111"/>
      <c r="E199" s="112"/>
      <c r="F199" s="111"/>
      <c r="G199" s="111"/>
      <c r="H199" s="113">
        <f>SUM(H200:H204)</f>
        <v>63700</v>
      </c>
      <c r="I199" s="98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8"/>
      <c r="W199" s="128"/>
    </row>
    <row r="200" s="76" customFormat="1" ht="13" spans="1:23">
      <c r="A200" s="91">
        <v>193</v>
      </c>
      <c r="B200" s="109"/>
      <c r="C200" s="129" t="s">
        <v>604</v>
      </c>
      <c r="D200" s="111"/>
      <c r="E200" s="112">
        <v>65</v>
      </c>
      <c r="F200" s="111" t="s">
        <v>121</v>
      </c>
      <c r="G200" s="111">
        <v>180</v>
      </c>
      <c r="H200" s="98">
        <f>G200*E200</f>
        <v>11700</v>
      </c>
      <c r="I200" s="98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8"/>
      <c r="W200" s="128"/>
    </row>
    <row r="201" s="76" customFormat="1" ht="13" spans="1:23">
      <c r="A201" s="91">
        <v>194</v>
      </c>
      <c r="B201" s="109"/>
      <c r="C201" s="129" t="s">
        <v>605</v>
      </c>
      <c r="D201" s="111"/>
      <c r="E201" s="112">
        <v>65</v>
      </c>
      <c r="F201" s="111" t="s">
        <v>121</v>
      </c>
      <c r="G201" s="111">
        <v>150</v>
      </c>
      <c r="H201" s="98">
        <f t="shared" ref="H201:H204" si="25">G201*E201</f>
        <v>9750</v>
      </c>
      <c r="I201" s="98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8"/>
      <c r="W201" s="128"/>
    </row>
    <row r="202" s="76" customFormat="1" ht="13" spans="1:23">
      <c r="A202" s="91">
        <v>195</v>
      </c>
      <c r="B202" s="109"/>
      <c r="C202" s="129" t="s">
        <v>606</v>
      </c>
      <c r="D202" s="111"/>
      <c r="E202" s="112">
        <v>65</v>
      </c>
      <c r="F202" s="111" t="s">
        <v>121</v>
      </c>
      <c r="G202" s="111">
        <v>250</v>
      </c>
      <c r="H202" s="98">
        <f t="shared" si="25"/>
        <v>16250</v>
      </c>
      <c r="I202" s="98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8"/>
      <c r="W202" s="128"/>
    </row>
    <row r="203" s="76" customFormat="1" ht="13" spans="1:23">
      <c r="A203" s="91">
        <v>196</v>
      </c>
      <c r="B203" s="109"/>
      <c r="C203" s="129" t="s">
        <v>607</v>
      </c>
      <c r="D203" s="111"/>
      <c r="E203" s="112">
        <v>65</v>
      </c>
      <c r="F203" s="111" t="s">
        <v>121</v>
      </c>
      <c r="G203" s="111">
        <v>150</v>
      </c>
      <c r="H203" s="98">
        <f t="shared" si="25"/>
        <v>9750</v>
      </c>
      <c r="I203" s="98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8"/>
      <c r="W203" s="128"/>
    </row>
    <row r="204" s="76" customFormat="1" ht="13" spans="1:23">
      <c r="A204" s="91">
        <v>197</v>
      </c>
      <c r="B204" s="109"/>
      <c r="C204" s="129" t="s">
        <v>608</v>
      </c>
      <c r="D204" s="111"/>
      <c r="E204" s="112">
        <v>65</v>
      </c>
      <c r="F204" s="111" t="s">
        <v>121</v>
      </c>
      <c r="G204" s="111">
        <v>250</v>
      </c>
      <c r="H204" s="98">
        <f t="shared" si="25"/>
        <v>16250</v>
      </c>
      <c r="I204" s="98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8"/>
      <c r="W204" s="128"/>
    </row>
    <row r="205" s="76" customFormat="1" ht="13" spans="1:23">
      <c r="A205" s="91">
        <v>198</v>
      </c>
      <c r="B205" s="109"/>
      <c r="C205" s="129" t="s">
        <v>609</v>
      </c>
      <c r="D205" s="111"/>
      <c r="E205" s="112"/>
      <c r="F205" s="111"/>
      <c r="G205" s="111"/>
      <c r="H205" s="113">
        <f>SUM(H206:H210)</f>
        <v>63700</v>
      </c>
      <c r="I205" s="98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8"/>
      <c r="W205" s="128"/>
    </row>
    <row r="206" s="76" customFormat="1" ht="13" spans="1:23">
      <c r="A206" s="91">
        <v>199</v>
      </c>
      <c r="B206" s="109"/>
      <c r="C206" s="129" t="s">
        <v>604</v>
      </c>
      <c r="D206" s="111"/>
      <c r="E206" s="112">
        <v>65</v>
      </c>
      <c r="F206" s="111" t="s">
        <v>121</v>
      </c>
      <c r="G206" s="111">
        <v>180</v>
      </c>
      <c r="H206" s="98">
        <f>G206*E206</f>
        <v>11700</v>
      </c>
      <c r="I206" s="98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8"/>
      <c r="W206" s="128"/>
    </row>
    <row r="207" s="76" customFormat="1" ht="13" spans="1:23">
      <c r="A207" s="91">
        <v>200</v>
      </c>
      <c r="B207" s="109"/>
      <c r="C207" s="129" t="s">
        <v>610</v>
      </c>
      <c r="D207" s="111"/>
      <c r="E207" s="112">
        <v>65</v>
      </c>
      <c r="F207" s="111" t="s">
        <v>121</v>
      </c>
      <c r="G207" s="111">
        <v>150</v>
      </c>
      <c r="H207" s="98">
        <f t="shared" ref="H207:H210" si="26">G207*E207</f>
        <v>9750</v>
      </c>
      <c r="I207" s="98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8"/>
      <c r="W207" s="128"/>
    </row>
    <row r="208" s="76" customFormat="1" ht="13" spans="1:23">
      <c r="A208" s="91">
        <v>201</v>
      </c>
      <c r="B208" s="109"/>
      <c r="C208" s="129" t="s">
        <v>606</v>
      </c>
      <c r="D208" s="111"/>
      <c r="E208" s="112">
        <v>65</v>
      </c>
      <c r="F208" s="111" t="s">
        <v>121</v>
      </c>
      <c r="G208" s="111">
        <v>250</v>
      </c>
      <c r="H208" s="98">
        <f t="shared" si="26"/>
        <v>16250</v>
      </c>
      <c r="I208" s="98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8"/>
      <c r="W208" s="128"/>
    </row>
    <row r="209" s="76" customFormat="1" ht="13" spans="1:23">
      <c r="A209" s="91">
        <v>202</v>
      </c>
      <c r="B209" s="109"/>
      <c r="C209" s="129" t="s">
        <v>610</v>
      </c>
      <c r="D209" s="111"/>
      <c r="E209" s="112">
        <v>65</v>
      </c>
      <c r="F209" s="111" t="s">
        <v>121</v>
      </c>
      <c r="G209" s="111">
        <v>150</v>
      </c>
      <c r="H209" s="98">
        <f t="shared" si="26"/>
        <v>9750</v>
      </c>
      <c r="I209" s="98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8"/>
      <c r="W209" s="128"/>
    </row>
    <row r="210" s="76" customFormat="1" ht="13" spans="1:23">
      <c r="A210" s="91">
        <v>203</v>
      </c>
      <c r="B210" s="109"/>
      <c r="C210" s="129" t="s">
        <v>608</v>
      </c>
      <c r="D210" s="111"/>
      <c r="E210" s="112">
        <v>65</v>
      </c>
      <c r="F210" s="111" t="s">
        <v>121</v>
      </c>
      <c r="G210" s="111">
        <v>250</v>
      </c>
      <c r="H210" s="98">
        <f t="shared" si="26"/>
        <v>16250</v>
      </c>
      <c r="I210" s="98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8"/>
      <c r="W210" s="128"/>
    </row>
    <row r="211" s="76" customFormat="1" ht="13" spans="1:23">
      <c r="A211" s="91">
        <v>204</v>
      </c>
      <c r="B211" s="109"/>
      <c r="C211" s="129" t="s">
        <v>611</v>
      </c>
      <c r="D211" s="111"/>
      <c r="E211" s="112"/>
      <c r="F211" s="111"/>
      <c r="G211" s="111"/>
      <c r="H211" s="113">
        <f>SUM(H212:H216)</f>
        <v>63700</v>
      </c>
      <c r="I211" s="98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8"/>
      <c r="W211" s="128"/>
    </row>
    <row r="212" s="76" customFormat="1" ht="13" spans="1:23">
      <c r="A212" s="91">
        <v>205</v>
      </c>
      <c r="B212" s="109"/>
      <c r="C212" s="129" t="s">
        <v>604</v>
      </c>
      <c r="D212" s="111"/>
      <c r="E212" s="112">
        <v>65</v>
      </c>
      <c r="F212" s="111" t="s">
        <v>121</v>
      </c>
      <c r="G212" s="111">
        <v>180</v>
      </c>
      <c r="H212" s="98">
        <f>G212*E212</f>
        <v>11700</v>
      </c>
      <c r="I212" s="98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8"/>
      <c r="W212" s="128"/>
    </row>
    <row r="213" s="76" customFormat="1" ht="13" spans="1:23">
      <c r="A213" s="91">
        <v>206</v>
      </c>
      <c r="B213" s="109"/>
      <c r="C213" s="114" t="s">
        <v>610</v>
      </c>
      <c r="D213" s="111"/>
      <c r="E213" s="112">
        <v>65</v>
      </c>
      <c r="F213" s="111" t="s">
        <v>121</v>
      </c>
      <c r="G213" s="111">
        <v>150</v>
      </c>
      <c r="H213" s="98">
        <f t="shared" ref="H213:H216" si="27">G213*E213</f>
        <v>9750</v>
      </c>
      <c r="I213" s="98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8"/>
      <c r="W213" s="128"/>
    </row>
    <row r="214" s="76" customFormat="1" ht="13" spans="1:23">
      <c r="A214" s="91">
        <v>207</v>
      </c>
      <c r="B214" s="109"/>
      <c r="C214" s="114" t="s">
        <v>606</v>
      </c>
      <c r="D214" s="111"/>
      <c r="E214" s="112">
        <v>65</v>
      </c>
      <c r="F214" s="111" t="s">
        <v>121</v>
      </c>
      <c r="G214" s="111">
        <v>250</v>
      </c>
      <c r="H214" s="98">
        <f t="shared" si="27"/>
        <v>16250</v>
      </c>
      <c r="I214" s="98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8"/>
      <c r="W214" s="128"/>
    </row>
    <row r="215" s="76" customFormat="1" ht="13" spans="1:23">
      <c r="A215" s="91">
        <v>208</v>
      </c>
      <c r="B215" s="109"/>
      <c r="C215" s="114" t="s">
        <v>610</v>
      </c>
      <c r="D215" s="111"/>
      <c r="E215" s="112">
        <v>65</v>
      </c>
      <c r="F215" s="111" t="s">
        <v>121</v>
      </c>
      <c r="G215" s="111">
        <v>150</v>
      </c>
      <c r="H215" s="98">
        <f t="shared" si="27"/>
        <v>9750</v>
      </c>
      <c r="I215" s="98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8"/>
      <c r="W215" s="128"/>
    </row>
    <row r="216" s="76" customFormat="1" ht="13" spans="1:23">
      <c r="A216" s="91">
        <v>209</v>
      </c>
      <c r="B216" s="109"/>
      <c r="C216" s="114" t="s">
        <v>608</v>
      </c>
      <c r="D216" s="111"/>
      <c r="E216" s="112">
        <v>65</v>
      </c>
      <c r="F216" s="111" t="s">
        <v>121</v>
      </c>
      <c r="G216" s="111">
        <v>250</v>
      </c>
      <c r="H216" s="98">
        <f t="shared" si="27"/>
        <v>16250</v>
      </c>
      <c r="I216" s="98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8"/>
      <c r="W216" s="128"/>
    </row>
    <row r="217" s="76" customFormat="1" ht="13" spans="1:23">
      <c r="A217" s="91">
        <v>210</v>
      </c>
      <c r="B217" s="109"/>
      <c r="C217" s="114" t="s">
        <v>612</v>
      </c>
      <c r="D217" s="111"/>
      <c r="E217" s="112"/>
      <c r="F217" s="111"/>
      <c r="G217" s="111"/>
      <c r="H217" s="113">
        <f>SUM(H218:H222)</f>
        <v>63700</v>
      </c>
      <c r="I217" s="98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8"/>
      <c r="W217" s="128"/>
    </row>
    <row r="218" s="76" customFormat="1" ht="13" spans="1:23">
      <c r="A218" s="91">
        <v>211</v>
      </c>
      <c r="B218" s="109"/>
      <c r="C218" s="114" t="s">
        <v>604</v>
      </c>
      <c r="D218" s="111"/>
      <c r="E218" s="112">
        <v>65</v>
      </c>
      <c r="F218" s="111" t="s">
        <v>121</v>
      </c>
      <c r="G218" s="111">
        <v>180</v>
      </c>
      <c r="H218" s="98">
        <f>G218*E218</f>
        <v>11700</v>
      </c>
      <c r="I218" s="98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8"/>
      <c r="W218" s="128"/>
    </row>
    <row r="219" s="76" customFormat="1" ht="13" spans="1:23">
      <c r="A219" s="91">
        <v>212</v>
      </c>
      <c r="B219" s="109"/>
      <c r="C219" s="114" t="s">
        <v>610</v>
      </c>
      <c r="D219" s="111"/>
      <c r="E219" s="112">
        <v>65</v>
      </c>
      <c r="F219" s="111" t="s">
        <v>121</v>
      </c>
      <c r="G219" s="111">
        <v>150</v>
      </c>
      <c r="H219" s="98">
        <f t="shared" ref="H219:H222" si="28">G219*E219</f>
        <v>9750</v>
      </c>
      <c r="I219" s="98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8"/>
      <c r="W219" s="128"/>
    </row>
    <row r="220" s="76" customFormat="1" ht="13" spans="1:23">
      <c r="A220" s="91">
        <v>213</v>
      </c>
      <c r="B220" s="109"/>
      <c r="C220" s="114" t="s">
        <v>606</v>
      </c>
      <c r="D220" s="111"/>
      <c r="E220" s="112">
        <v>65</v>
      </c>
      <c r="F220" s="111" t="s">
        <v>121</v>
      </c>
      <c r="G220" s="111">
        <v>250</v>
      </c>
      <c r="H220" s="98">
        <f t="shared" si="28"/>
        <v>16250</v>
      </c>
      <c r="I220" s="98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8"/>
      <c r="W220" s="128"/>
    </row>
    <row r="221" s="76" customFormat="1" ht="13" spans="1:23">
      <c r="A221" s="91">
        <v>214</v>
      </c>
      <c r="B221" s="109"/>
      <c r="C221" s="114" t="s">
        <v>610</v>
      </c>
      <c r="D221" s="111"/>
      <c r="E221" s="112">
        <v>65</v>
      </c>
      <c r="F221" s="111" t="s">
        <v>121</v>
      </c>
      <c r="G221" s="111">
        <v>150</v>
      </c>
      <c r="H221" s="98">
        <f t="shared" si="28"/>
        <v>9750</v>
      </c>
      <c r="I221" s="98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8"/>
      <c r="W221" s="128"/>
    </row>
    <row r="222" s="76" customFormat="1" ht="13" spans="1:23">
      <c r="A222" s="91">
        <v>215</v>
      </c>
      <c r="B222" s="109"/>
      <c r="C222" s="114" t="s">
        <v>608</v>
      </c>
      <c r="D222" s="111"/>
      <c r="E222" s="112">
        <v>65</v>
      </c>
      <c r="F222" s="111" t="s">
        <v>121</v>
      </c>
      <c r="G222" s="111">
        <v>250</v>
      </c>
      <c r="H222" s="98">
        <f t="shared" si="28"/>
        <v>16250</v>
      </c>
      <c r="I222" s="98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8"/>
      <c r="W222" s="128"/>
    </row>
    <row r="223" s="76" customFormat="1" ht="13" spans="1:23">
      <c r="A223" s="91">
        <v>216</v>
      </c>
      <c r="B223" s="109"/>
      <c r="C223" s="114" t="s">
        <v>613</v>
      </c>
      <c r="D223" s="111"/>
      <c r="E223" s="112"/>
      <c r="F223" s="111"/>
      <c r="G223" s="111"/>
      <c r="H223" s="113">
        <f>SUM(H224:H228)</f>
        <v>71950</v>
      </c>
      <c r="I223" s="98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8"/>
      <c r="W223" s="128"/>
    </row>
    <row r="224" s="76" customFormat="1" ht="13" spans="1:23">
      <c r="A224" s="91">
        <v>217</v>
      </c>
      <c r="B224" s="109"/>
      <c r="C224" s="114" t="s">
        <v>604</v>
      </c>
      <c r="D224" s="111"/>
      <c r="E224" s="112">
        <v>65</v>
      </c>
      <c r="F224" s="111" t="s">
        <v>121</v>
      </c>
      <c r="G224" s="111">
        <v>180</v>
      </c>
      <c r="H224" s="98">
        <f>G224*E224</f>
        <v>11700</v>
      </c>
      <c r="I224" s="98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8"/>
      <c r="W224" s="128"/>
    </row>
    <row r="225" s="76" customFormat="1" ht="13" spans="1:23">
      <c r="A225" s="91">
        <v>218</v>
      </c>
      <c r="B225" s="109"/>
      <c r="C225" s="114" t="s">
        <v>610</v>
      </c>
      <c r="D225" s="111"/>
      <c r="E225" s="112">
        <v>65</v>
      </c>
      <c r="F225" s="111" t="s">
        <v>121</v>
      </c>
      <c r="G225" s="111">
        <v>150</v>
      </c>
      <c r="H225" s="98">
        <f t="shared" ref="H225:H228" si="29">G225*E225</f>
        <v>9750</v>
      </c>
      <c r="I225" s="98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8"/>
      <c r="W225" s="128"/>
    </row>
    <row r="226" s="76" customFormat="1" ht="13" spans="1:23">
      <c r="A226" s="91">
        <v>219</v>
      </c>
      <c r="B226" s="109"/>
      <c r="C226" s="114" t="s">
        <v>606</v>
      </c>
      <c r="D226" s="111"/>
      <c r="E226" s="112">
        <v>65</v>
      </c>
      <c r="F226" s="111" t="s">
        <v>121</v>
      </c>
      <c r="G226" s="111">
        <v>250</v>
      </c>
      <c r="H226" s="98">
        <f t="shared" si="29"/>
        <v>16250</v>
      </c>
      <c r="I226" s="98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8"/>
      <c r="W226" s="128"/>
    </row>
    <row r="227" s="76" customFormat="1" ht="13" spans="1:23">
      <c r="A227" s="91">
        <v>220</v>
      </c>
      <c r="B227" s="109"/>
      <c r="C227" s="114" t="s">
        <v>610</v>
      </c>
      <c r="D227" s="111"/>
      <c r="E227" s="112">
        <v>65</v>
      </c>
      <c r="F227" s="111" t="s">
        <v>121</v>
      </c>
      <c r="G227" s="111">
        <v>150</v>
      </c>
      <c r="H227" s="98">
        <f t="shared" si="29"/>
        <v>9750</v>
      </c>
      <c r="I227" s="98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8"/>
      <c r="W227" s="128"/>
    </row>
    <row r="228" s="76" customFormat="1" ht="13" spans="1:23">
      <c r="A228" s="91">
        <v>221</v>
      </c>
      <c r="B228" s="109"/>
      <c r="C228" s="114" t="s">
        <v>614</v>
      </c>
      <c r="D228" s="111"/>
      <c r="E228" s="112">
        <v>70</v>
      </c>
      <c r="F228" s="111" t="s">
        <v>121</v>
      </c>
      <c r="G228" s="111">
        <v>350</v>
      </c>
      <c r="H228" s="98">
        <f t="shared" si="29"/>
        <v>24500</v>
      </c>
      <c r="I228" s="98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8"/>
      <c r="W228" s="128"/>
    </row>
    <row r="229" s="76" customFormat="1" ht="13" spans="1:23">
      <c r="A229" s="91">
        <v>222</v>
      </c>
      <c r="B229" s="109"/>
      <c r="C229" s="115" t="s">
        <v>615</v>
      </c>
      <c r="D229" s="111"/>
      <c r="E229" s="112"/>
      <c r="F229" s="111"/>
      <c r="G229" s="111"/>
      <c r="H229" s="98"/>
      <c r="I229" s="98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8"/>
      <c r="W229" s="128"/>
    </row>
    <row r="230" s="76" customFormat="1" ht="13" spans="1:23">
      <c r="A230" s="91">
        <v>223</v>
      </c>
      <c r="B230" s="109"/>
      <c r="C230" s="114" t="s">
        <v>630</v>
      </c>
      <c r="D230" s="111"/>
      <c r="E230" s="112"/>
      <c r="F230" s="111"/>
      <c r="G230" s="111"/>
      <c r="H230" s="98"/>
      <c r="I230" s="98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8"/>
      <c r="W230" s="128"/>
    </row>
    <row r="231" s="76" customFormat="1" ht="13" spans="1:23">
      <c r="A231" s="91">
        <v>224</v>
      </c>
      <c r="B231" s="109"/>
      <c r="C231" s="115" t="s">
        <v>618</v>
      </c>
      <c r="D231" s="111"/>
      <c r="E231" s="112"/>
      <c r="F231" s="111"/>
      <c r="G231" s="111"/>
      <c r="H231" s="113">
        <f>H232+H234+H239+H241</f>
        <v>109620</v>
      </c>
      <c r="I231" s="98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8"/>
      <c r="W231" s="128"/>
    </row>
    <row r="232" s="76" customFormat="1" ht="13" spans="1:23">
      <c r="A232" s="91">
        <v>225</v>
      </c>
      <c r="B232" s="109"/>
      <c r="C232" s="115" t="s">
        <v>619</v>
      </c>
      <c r="D232" s="111"/>
      <c r="E232" s="112"/>
      <c r="F232" s="111"/>
      <c r="G232" s="111"/>
      <c r="H232" s="113">
        <f>H233</f>
        <v>650</v>
      </c>
      <c r="I232" s="98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8"/>
      <c r="W232" s="128"/>
    </row>
    <row r="233" s="76" customFormat="1" ht="13" spans="1:23">
      <c r="A233" s="91">
        <v>226</v>
      </c>
      <c r="B233" s="109"/>
      <c r="C233" s="114" t="s">
        <v>620</v>
      </c>
      <c r="D233" s="111"/>
      <c r="E233" s="112">
        <v>65</v>
      </c>
      <c r="F233" s="111" t="s">
        <v>98</v>
      </c>
      <c r="G233" s="111">
        <v>10</v>
      </c>
      <c r="H233" s="98">
        <f>G233*E233</f>
        <v>650</v>
      </c>
      <c r="I233" s="98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8"/>
      <c r="W233" s="128"/>
    </row>
    <row r="234" s="76" customFormat="1" ht="13" spans="1:23">
      <c r="A234" s="91">
        <v>227</v>
      </c>
      <c r="B234" s="109"/>
      <c r="C234" s="115" t="s">
        <v>621</v>
      </c>
      <c r="D234" s="111"/>
      <c r="E234" s="112"/>
      <c r="F234" s="111"/>
      <c r="G234" s="111"/>
      <c r="H234" s="113">
        <f>SUM(H235:H238)</f>
        <v>6400</v>
      </c>
      <c r="I234" s="98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8"/>
      <c r="W234" s="128"/>
    </row>
    <row r="235" s="76" customFormat="1" ht="13" spans="1:23">
      <c r="A235" s="91">
        <v>228</v>
      </c>
      <c r="B235" s="109"/>
      <c r="C235" s="114" t="s">
        <v>622</v>
      </c>
      <c r="D235" s="111"/>
      <c r="E235" s="112">
        <v>1</v>
      </c>
      <c r="F235" s="111" t="s">
        <v>307</v>
      </c>
      <c r="G235" s="111">
        <v>2500</v>
      </c>
      <c r="H235" s="98">
        <f>G235*E235</f>
        <v>2500</v>
      </c>
      <c r="I235" s="98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8"/>
      <c r="W235" s="128"/>
    </row>
    <row r="236" s="76" customFormat="1" ht="13" spans="1:23">
      <c r="A236" s="91">
        <v>229</v>
      </c>
      <c r="B236" s="109"/>
      <c r="C236" s="114" t="s">
        <v>106</v>
      </c>
      <c r="D236" s="111"/>
      <c r="E236" s="112">
        <v>10</v>
      </c>
      <c r="F236" s="111" t="s">
        <v>623</v>
      </c>
      <c r="G236" s="111">
        <v>150</v>
      </c>
      <c r="H236" s="98">
        <f t="shared" ref="H236:H240" si="30">G236*E236</f>
        <v>1500</v>
      </c>
      <c r="I236" s="98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8"/>
      <c r="W236" s="128"/>
    </row>
    <row r="237" s="76" customFormat="1" ht="13" spans="1:23">
      <c r="A237" s="91">
        <v>230</v>
      </c>
      <c r="B237" s="109"/>
      <c r="C237" s="114" t="s">
        <v>624</v>
      </c>
      <c r="D237" s="111"/>
      <c r="E237" s="112">
        <v>10</v>
      </c>
      <c r="F237" s="111" t="s">
        <v>623</v>
      </c>
      <c r="G237" s="111">
        <v>150</v>
      </c>
      <c r="H237" s="98">
        <f t="shared" si="30"/>
        <v>1500</v>
      </c>
      <c r="I237" s="98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8"/>
      <c r="W237" s="128"/>
    </row>
    <row r="238" s="76" customFormat="1" ht="13" spans="1:23">
      <c r="A238" s="91">
        <v>231</v>
      </c>
      <c r="B238" s="109"/>
      <c r="C238" s="114" t="s">
        <v>108</v>
      </c>
      <c r="D238" s="111"/>
      <c r="E238" s="112">
        <v>10</v>
      </c>
      <c r="F238" s="111" t="s">
        <v>623</v>
      </c>
      <c r="G238" s="111">
        <v>90</v>
      </c>
      <c r="H238" s="98">
        <f t="shared" si="30"/>
        <v>900</v>
      </c>
      <c r="I238" s="98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8"/>
      <c r="W238" s="128"/>
    </row>
    <row r="239" s="76" customFormat="1" ht="13" spans="1:23">
      <c r="A239" s="91">
        <v>232</v>
      </c>
      <c r="B239" s="109"/>
      <c r="C239" s="115" t="s">
        <v>145</v>
      </c>
      <c r="D239" s="111"/>
      <c r="E239" s="112"/>
      <c r="F239" s="111"/>
      <c r="G239" s="111"/>
      <c r="H239" s="113">
        <f>H240</f>
        <v>45000</v>
      </c>
      <c r="I239" s="98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8"/>
      <c r="W239" s="128"/>
    </row>
    <row r="240" s="76" customFormat="1" ht="13" spans="1:23">
      <c r="A240" s="91">
        <v>233</v>
      </c>
      <c r="B240" s="109"/>
      <c r="C240" s="114" t="s">
        <v>631</v>
      </c>
      <c r="D240" s="111"/>
      <c r="E240" s="112">
        <v>1</v>
      </c>
      <c r="F240" s="111" t="s">
        <v>133</v>
      </c>
      <c r="G240" s="111">
        <v>45000</v>
      </c>
      <c r="H240" s="98">
        <f t="shared" si="30"/>
        <v>45000</v>
      </c>
      <c r="I240" s="98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8"/>
      <c r="W240" s="128"/>
    </row>
    <row r="241" s="76" customFormat="1" ht="25" spans="1:23">
      <c r="A241" s="91">
        <v>234</v>
      </c>
      <c r="B241" s="109"/>
      <c r="C241" s="114" t="s">
        <v>625</v>
      </c>
      <c r="D241" s="111"/>
      <c r="E241" s="112"/>
      <c r="F241" s="111"/>
      <c r="G241" s="111"/>
      <c r="H241" s="113">
        <v>57570</v>
      </c>
      <c r="I241" s="98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8"/>
      <c r="W241" s="128"/>
    </row>
    <row r="242" s="76" customFormat="1" ht="26" spans="1:23">
      <c r="A242" s="91">
        <v>235</v>
      </c>
      <c r="B242" s="271" t="s">
        <v>23</v>
      </c>
      <c r="C242" s="105" t="s">
        <v>632</v>
      </c>
      <c r="D242" s="106" t="s">
        <v>32</v>
      </c>
      <c r="E242" s="107"/>
      <c r="F242" s="106"/>
      <c r="G242" s="106"/>
      <c r="H242" s="108">
        <f>H243+H246+H252+H258+H264+H270+H278</f>
        <v>486370</v>
      </c>
      <c r="I242" s="122" t="s">
        <v>26</v>
      </c>
      <c r="J242" s="123"/>
      <c r="K242" s="124"/>
      <c r="L242" s="123"/>
      <c r="M242" s="124">
        <v>1</v>
      </c>
      <c r="N242" s="123"/>
      <c r="O242" s="123"/>
      <c r="P242" s="124"/>
      <c r="Q242" s="123"/>
      <c r="R242" s="123"/>
      <c r="S242" s="123"/>
      <c r="T242" s="123"/>
      <c r="U242" s="123"/>
      <c r="V242" s="128"/>
      <c r="W242" s="128"/>
    </row>
    <row r="243" s="76" customFormat="1" ht="13" spans="1:23">
      <c r="A243" s="91">
        <v>236</v>
      </c>
      <c r="B243" s="94"/>
      <c r="C243" s="115" t="s">
        <v>601</v>
      </c>
      <c r="D243" s="111"/>
      <c r="E243" s="112"/>
      <c r="F243" s="111"/>
      <c r="G243" s="111"/>
      <c r="H243" s="113">
        <f>SUM(H244:H245)</f>
        <v>50000</v>
      </c>
      <c r="I243" s="130"/>
      <c r="J243" s="125"/>
      <c r="K243" s="131"/>
      <c r="L243" s="125"/>
      <c r="M243" s="125"/>
      <c r="N243" s="125"/>
      <c r="O243" s="125"/>
      <c r="P243" s="131"/>
      <c r="Q243" s="125"/>
      <c r="R243" s="125"/>
      <c r="S243" s="125"/>
      <c r="T243" s="125"/>
      <c r="U243" s="125"/>
      <c r="V243" s="128"/>
      <c r="W243" s="128"/>
    </row>
    <row r="244" s="76" customFormat="1" ht="13" spans="1:23">
      <c r="A244" s="91">
        <v>237</v>
      </c>
      <c r="B244" s="109"/>
      <c r="C244" s="114" t="s">
        <v>156</v>
      </c>
      <c r="D244" s="111"/>
      <c r="E244" s="112">
        <v>2</v>
      </c>
      <c r="F244" s="111" t="s">
        <v>147</v>
      </c>
      <c r="G244" s="111">
        <v>5000</v>
      </c>
      <c r="H244" s="98">
        <f>G244*E244</f>
        <v>10000</v>
      </c>
      <c r="I244" s="98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8"/>
      <c r="W244" s="128"/>
    </row>
    <row r="245" s="76" customFormat="1" ht="25" spans="1:23">
      <c r="A245" s="91">
        <v>238</v>
      </c>
      <c r="B245" s="109"/>
      <c r="C245" s="114" t="s">
        <v>602</v>
      </c>
      <c r="D245" s="111"/>
      <c r="E245" s="112">
        <v>50</v>
      </c>
      <c r="F245" s="111" t="s">
        <v>121</v>
      </c>
      <c r="G245" s="111">
        <v>200</v>
      </c>
      <c r="H245" s="98">
        <f>G245*E245*4</f>
        <v>40000</v>
      </c>
      <c r="I245" s="98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8"/>
      <c r="W245" s="128"/>
    </row>
    <row r="246" s="76" customFormat="1" ht="13" spans="1:23">
      <c r="A246" s="91">
        <v>239</v>
      </c>
      <c r="B246" s="109"/>
      <c r="C246" s="129" t="s">
        <v>603</v>
      </c>
      <c r="D246" s="111"/>
      <c r="E246" s="112"/>
      <c r="F246" s="111"/>
      <c r="G246" s="111"/>
      <c r="H246" s="113">
        <f>SUM(H247:H251)</f>
        <v>63700</v>
      </c>
      <c r="I246" s="98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8"/>
      <c r="W246" s="128"/>
    </row>
    <row r="247" s="76" customFormat="1" ht="13" spans="1:23">
      <c r="A247" s="91">
        <v>240</v>
      </c>
      <c r="B247" s="109"/>
      <c r="C247" s="129" t="s">
        <v>604</v>
      </c>
      <c r="D247" s="111"/>
      <c r="E247" s="112">
        <v>65</v>
      </c>
      <c r="F247" s="111" t="s">
        <v>121</v>
      </c>
      <c r="G247" s="111">
        <v>180</v>
      </c>
      <c r="H247" s="98">
        <f>G247*E247</f>
        <v>11700</v>
      </c>
      <c r="I247" s="98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8"/>
      <c r="W247" s="128"/>
    </row>
    <row r="248" s="76" customFormat="1" ht="13" spans="1:23">
      <c r="A248" s="91">
        <v>241</v>
      </c>
      <c r="B248" s="109"/>
      <c r="C248" s="129" t="s">
        <v>605</v>
      </c>
      <c r="D248" s="111"/>
      <c r="E248" s="112">
        <v>65</v>
      </c>
      <c r="F248" s="111" t="s">
        <v>121</v>
      </c>
      <c r="G248" s="111">
        <v>150</v>
      </c>
      <c r="H248" s="98">
        <f t="shared" ref="H248:H251" si="31">G248*E248</f>
        <v>9750</v>
      </c>
      <c r="I248" s="98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8"/>
      <c r="W248" s="128"/>
    </row>
    <row r="249" s="76" customFormat="1" ht="13" spans="1:23">
      <c r="A249" s="91">
        <v>242</v>
      </c>
      <c r="B249" s="109"/>
      <c r="C249" s="129" t="s">
        <v>606</v>
      </c>
      <c r="D249" s="111"/>
      <c r="E249" s="112">
        <v>65</v>
      </c>
      <c r="F249" s="111" t="s">
        <v>121</v>
      </c>
      <c r="G249" s="111">
        <v>250</v>
      </c>
      <c r="H249" s="98">
        <f t="shared" si="31"/>
        <v>16250</v>
      </c>
      <c r="I249" s="98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8"/>
      <c r="W249" s="128"/>
    </row>
    <row r="250" s="76" customFormat="1" ht="13" spans="1:23">
      <c r="A250" s="91">
        <v>243</v>
      </c>
      <c r="B250" s="109"/>
      <c r="C250" s="129" t="s">
        <v>607</v>
      </c>
      <c r="D250" s="111"/>
      <c r="E250" s="112">
        <v>65</v>
      </c>
      <c r="F250" s="111" t="s">
        <v>121</v>
      </c>
      <c r="G250" s="111">
        <v>150</v>
      </c>
      <c r="H250" s="98">
        <f t="shared" si="31"/>
        <v>9750</v>
      </c>
      <c r="I250" s="98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8"/>
      <c r="W250" s="128"/>
    </row>
    <row r="251" s="76" customFormat="1" ht="13" spans="1:23">
      <c r="A251" s="91">
        <v>244</v>
      </c>
      <c r="B251" s="109"/>
      <c r="C251" s="129" t="s">
        <v>608</v>
      </c>
      <c r="D251" s="111"/>
      <c r="E251" s="112">
        <v>65</v>
      </c>
      <c r="F251" s="111" t="s">
        <v>121</v>
      </c>
      <c r="G251" s="111">
        <v>250</v>
      </c>
      <c r="H251" s="98">
        <f t="shared" si="31"/>
        <v>16250</v>
      </c>
      <c r="I251" s="98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8"/>
      <c r="W251" s="128"/>
    </row>
    <row r="252" s="76" customFormat="1" ht="13" spans="1:23">
      <c r="A252" s="91">
        <v>245</v>
      </c>
      <c r="B252" s="109"/>
      <c r="C252" s="129" t="s">
        <v>609</v>
      </c>
      <c r="D252" s="111"/>
      <c r="E252" s="112"/>
      <c r="F252" s="111"/>
      <c r="G252" s="111"/>
      <c r="H252" s="113">
        <f>SUM(H253:H257)</f>
        <v>63700</v>
      </c>
      <c r="I252" s="98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8"/>
      <c r="W252" s="128"/>
    </row>
    <row r="253" s="76" customFormat="1" ht="13" spans="1:23">
      <c r="A253" s="91">
        <v>246</v>
      </c>
      <c r="B253" s="109"/>
      <c r="C253" s="129" t="s">
        <v>604</v>
      </c>
      <c r="D253" s="111"/>
      <c r="E253" s="112">
        <v>65</v>
      </c>
      <c r="F253" s="111" t="s">
        <v>121</v>
      </c>
      <c r="G253" s="111">
        <v>180</v>
      </c>
      <c r="H253" s="98">
        <f>G253*E253</f>
        <v>11700</v>
      </c>
      <c r="I253" s="98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8"/>
      <c r="W253" s="128"/>
    </row>
    <row r="254" s="76" customFormat="1" ht="13" spans="1:23">
      <c r="A254" s="91">
        <v>247</v>
      </c>
      <c r="B254" s="109"/>
      <c r="C254" s="129" t="s">
        <v>610</v>
      </c>
      <c r="D254" s="111"/>
      <c r="E254" s="112">
        <v>65</v>
      </c>
      <c r="F254" s="111" t="s">
        <v>121</v>
      </c>
      <c r="G254" s="111">
        <v>150</v>
      </c>
      <c r="H254" s="98">
        <f t="shared" ref="H254:H257" si="32">G254*E254</f>
        <v>9750</v>
      </c>
      <c r="I254" s="98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8"/>
      <c r="W254" s="128"/>
    </row>
    <row r="255" s="76" customFormat="1" ht="13" spans="1:23">
      <c r="A255" s="91">
        <v>248</v>
      </c>
      <c r="B255" s="109"/>
      <c r="C255" s="129" t="s">
        <v>606</v>
      </c>
      <c r="D255" s="111"/>
      <c r="E255" s="112">
        <v>65</v>
      </c>
      <c r="F255" s="111" t="s">
        <v>121</v>
      </c>
      <c r="G255" s="111">
        <v>250</v>
      </c>
      <c r="H255" s="98">
        <f t="shared" si="32"/>
        <v>16250</v>
      </c>
      <c r="I255" s="98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8"/>
      <c r="W255" s="128"/>
    </row>
    <row r="256" s="76" customFormat="1" ht="13" spans="1:23">
      <c r="A256" s="91">
        <v>249</v>
      </c>
      <c r="B256" s="109"/>
      <c r="C256" s="129" t="s">
        <v>610</v>
      </c>
      <c r="D256" s="111"/>
      <c r="E256" s="112">
        <v>65</v>
      </c>
      <c r="F256" s="111" t="s">
        <v>121</v>
      </c>
      <c r="G256" s="111">
        <v>150</v>
      </c>
      <c r="H256" s="98">
        <f t="shared" si="32"/>
        <v>9750</v>
      </c>
      <c r="I256" s="98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8"/>
      <c r="W256" s="128"/>
    </row>
    <row r="257" s="76" customFormat="1" ht="13" spans="1:23">
      <c r="A257" s="91">
        <v>250</v>
      </c>
      <c r="B257" s="109"/>
      <c r="C257" s="129" t="s">
        <v>608</v>
      </c>
      <c r="D257" s="111"/>
      <c r="E257" s="112">
        <v>65</v>
      </c>
      <c r="F257" s="111" t="s">
        <v>121</v>
      </c>
      <c r="G257" s="111">
        <v>250</v>
      </c>
      <c r="H257" s="98">
        <f t="shared" si="32"/>
        <v>16250</v>
      </c>
      <c r="I257" s="98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8"/>
      <c r="W257" s="128"/>
    </row>
    <row r="258" s="76" customFormat="1" ht="13" spans="1:23">
      <c r="A258" s="91">
        <v>251</v>
      </c>
      <c r="B258" s="109"/>
      <c r="C258" s="129" t="s">
        <v>611</v>
      </c>
      <c r="D258" s="111"/>
      <c r="E258" s="112"/>
      <c r="F258" s="111"/>
      <c r="G258" s="111"/>
      <c r="H258" s="113">
        <f>SUM(H259:H263)</f>
        <v>63700</v>
      </c>
      <c r="I258" s="98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8"/>
      <c r="W258" s="128"/>
    </row>
    <row r="259" s="76" customFormat="1" ht="13" spans="1:23">
      <c r="A259" s="91">
        <v>252</v>
      </c>
      <c r="B259" s="109"/>
      <c r="C259" s="129" t="s">
        <v>604</v>
      </c>
      <c r="D259" s="111"/>
      <c r="E259" s="112">
        <v>65</v>
      </c>
      <c r="F259" s="111" t="s">
        <v>121</v>
      </c>
      <c r="G259" s="111">
        <v>180</v>
      </c>
      <c r="H259" s="98">
        <f>G259*E259</f>
        <v>11700</v>
      </c>
      <c r="I259" s="98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8"/>
      <c r="W259" s="128"/>
    </row>
    <row r="260" s="76" customFormat="1" ht="13" spans="1:23">
      <c r="A260" s="91">
        <v>253</v>
      </c>
      <c r="B260" s="109"/>
      <c r="C260" s="114" t="s">
        <v>610</v>
      </c>
      <c r="D260" s="111"/>
      <c r="E260" s="112">
        <v>65</v>
      </c>
      <c r="F260" s="111" t="s">
        <v>121</v>
      </c>
      <c r="G260" s="111">
        <v>150</v>
      </c>
      <c r="H260" s="98">
        <f t="shared" ref="H260:H263" si="33">G260*E260</f>
        <v>9750</v>
      </c>
      <c r="I260" s="98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8"/>
      <c r="W260" s="128"/>
    </row>
    <row r="261" s="76" customFormat="1" ht="13" spans="1:23">
      <c r="A261" s="91">
        <v>254</v>
      </c>
      <c r="B261" s="109"/>
      <c r="C261" s="114" t="s">
        <v>606</v>
      </c>
      <c r="D261" s="111"/>
      <c r="E261" s="112">
        <v>65</v>
      </c>
      <c r="F261" s="111" t="s">
        <v>121</v>
      </c>
      <c r="G261" s="111">
        <v>250</v>
      </c>
      <c r="H261" s="98">
        <f t="shared" si="33"/>
        <v>16250</v>
      </c>
      <c r="I261" s="98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8"/>
      <c r="W261" s="128"/>
    </row>
    <row r="262" s="76" customFormat="1" ht="13" spans="1:23">
      <c r="A262" s="91">
        <v>255</v>
      </c>
      <c r="B262" s="109"/>
      <c r="C262" s="114" t="s">
        <v>610</v>
      </c>
      <c r="D262" s="111"/>
      <c r="E262" s="112">
        <v>65</v>
      </c>
      <c r="F262" s="111" t="s">
        <v>121</v>
      </c>
      <c r="G262" s="111">
        <v>150</v>
      </c>
      <c r="H262" s="98">
        <f t="shared" si="33"/>
        <v>9750</v>
      </c>
      <c r="I262" s="98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8"/>
      <c r="W262" s="128"/>
    </row>
    <row r="263" s="76" customFormat="1" ht="13" spans="1:23">
      <c r="A263" s="91">
        <v>256</v>
      </c>
      <c r="B263" s="109"/>
      <c r="C263" s="114" t="s">
        <v>608</v>
      </c>
      <c r="D263" s="111"/>
      <c r="E263" s="112">
        <v>65</v>
      </c>
      <c r="F263" s="111" t="s">
        <v>121</v>
      </c>
      <c r="G263" s="111">
        <v>250</v>
      </c>
      <c r="H263" s="98">
        <f t="shared" si="33"/>
        <v>16250</v>
      </c>
      <c r="I263" s="98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8"/>
      <c r="W263" s="128"/>
    </row>
    <row r="264" s="76" customFormat="1" ht="13" spans="1:23">
      <c r="A264" s="91">
        <v>257</v>
      </c>
      <c r="B264" s="109"/>
      <c r="C264" s="114" t="s">
        <v>612</v>
      </c>
      <c r="D264" s="111"/>
      <c r="E264" s="112"/>
      <c r="F264" s="111"/>
      <c r="G264" s="111"/>
      <c r="H264" s="113">
        <f>SUM(H265:H269)</f>
        <v>63700</v>
      </c>
      <c r="I264" s="98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8"/>
      <c r="W264" s="128"/>
    </row>
    <row r="265" s="76" customFormat="1" ht="13" spans="1:23">
      <c r="A265" s="91">
        <v>258</v>
      </c>
      <c r="B265" s="109"/>
      <c r="C265" s="114" t="s">
        <v>604</v>
      </c>
      <c r="D265" s="111"/>
      <c r="E265" s="112">
        <v>65</v>
      </c>
      <c r="F265" s="111" t="s">
        <v>121</v>
      </c>
      <c r="G265" s="111">
        <v>180</v>
      </c>
      <c r="H265" s="98">
        <f>G265*E265</f>
        <v>11700</v>
      </c>
      <c r="I265" s="98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8"/>
      <c r="W265" s="128"/>
    </row>
    <row r="266" s="76" customFormat="1" ht="13" spans="1:23">
      <c r="A266" s="91">
        <v>259</v>
      </c>
      <c r="B266" s="109"/>
      <c r="C266" s="114" t="s">
        <v>610</v>
      </c>
      <c r="D266" s="111"/>
      <c r="E266" s="112">
        <v>65</v>
      </c>
      <c r="F266" s="111" t="s">
        <v>121</v>
      </c>
      <c r="G266" s="111">
        <v>150</v>
      </c>
      <c r="H266" s="98">
        <f t="shared" ref="H266:H269" si="34">G266*E266</f>
        <v>9750</v>
      </c>
      <c r="I266" s="98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8"/>
      <c r="W266" s="128"/>
    </row>
    <row r="267" s="76" customFormat="1" ht="13" spans="1:23">
      <c r="A267" s="91">
        <v>260</v>
      </c>
      <c r="B267" s="109"/>
      <c r="C267" s="114" t="s">
        <v>606</v>
      </c>
      <c r="D267" s="111"/>
      <c r="E267" s="112">
        <v>65</v>
      </c>
      <c r="F267" s="111" t="s">
        <v>121</v>
      </c>
      <c r="G267" s="111">
        <v>250</v>
      </c>
      <c r="H267" s="98">
        <f t="shared" si="34"/>
        <v>16250</v>
      </c>
      <c r="I267" s="98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8"/>
      <c r="W267" s="128"/>
    </row>
    <row r="268" s="76" customFormat="1" ht="13" spans="1:23">
      <c r="A268" s="91">
        <v>261</v>
      </c>
      <c r="B268" s="109"/>
      <c r="C268" s="114" t="s">
        <v>610</v>
      </c>
      <c r="D268" s="111"/>
      <c r="E268" s="112">
        <v>65</v>
      </c>
      <c r="F268" s="111" t="s">
        <v>121</v>
      </c>
      <c r="G268" s="111">
        <v>150</v>
      </c>
      <c r="H268" s="98">
        <f t="shared" si="34"/>
        <v>9750</v>
      </c>
      <c r="I268" s="98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8"/>
      <c r="W268" s="128"/>
    </row>
    <row r="269" s="76" customFormat="1" ht="13" spans="1:23">
      <c r="A269" s="91">
        <v>262</v>
      </c>
      <c r="B269" s="109"/>
      <c r="C269" s="114" t="s">
        <v>608</v>
      </c>
      <c r="D269" s="111"/>
      <c r="E269" s="112">
        <v>65</v>
      </c>
      <c r="F269" s="111" t="s">
        <v>121</v>
      </c>
      <c r="G269" s="111">
        <v>250</v>
      </c>
      <c r="H269" s="98">
        <f t="shared" si="34"/>
        <v>16250</v>
      </c>
      <c r="I269" s="98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8"/>
      <c r="W269" s="128"/>
    </row>
    <row r="270" s="76" customFormat="1" ht="13" spans="1:23">
      <c r="A270" s="91">
        <v>263</v>
      </c>
      <c r="B270" s="109"/>
      <c r="C270" s="114" t="s">
        <v>613</v>
      </c>
      <c r="D270" s="111"/>
      <c r="E270" s="112"/>
      <c r="F270" s="111"/>
      <c r="G270" s="111"/>
      <c r="H270" s="113">
        <f>SUM(H271:H275)</f>
        <v>71950</v>
      </c>
      <c r="I270" s="98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8"/>
      <c r="W270" s="128"/>
    </row>
    <row r="271" s="76" customFormat="1" ht="13" spans="1:23">
      <c r="A271" s="91">
        <v>264</v>
      </c>
      <c r="B271" s="109"/>
      <c r="C271" s="114" t="s">
        <v>604</v>
      </c>
      <c r="D271" s="111"/>
      <c r="E271" s="112">
        <v>65</v>
      </c>
      <c r="F271" s="111" t="s">
        <v>121</v>
      </c>
      <c r="G271" s="111">
        <v>180</v>
      </c>
      <c r="H271" s="98">
        <f>G271*E271</f>
        <v>11700</v>
      </c>
      <c r="I271" s="98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8"/>
      <c r="W271" s="128"/>
    </row>
    <row r="272" s="76" customFormat="1" ht="13" spans="1:23">
      <c r="A272" s="91">
        <v>265</v>
      </c>
      <c r="B272" s="109"/>
      <c r="C272" s="114" t="s">
        <v>610</v>
      </c>
      <c r="D272" s="111"/>
      <c r="E272" s="112">
        <v>65</v>
      </c>
      <c r="F272" s="111" t="s">
        <v>121</v>
      </c>
      <c r="G272" s="111">
        <v>150</v>
      </c>
      <c r="H272" s="98">
        <f t="shared" ref="H272:H275" si="35">G272*E272</f>
        <v>9750</v>
      </c>
      <c r="I272" s="98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8"/>
      <c r="W272" s="128"/>
    </row>
    <row r="273" s="76" customFormat="1" ht="13" spans="1:23">
      <c r="A273" s="91">
        <v>266</v>
      </c>
      <c r="B273" s="109"/>
      <c r="C273" s="114" t="s">
        <v>606</v>
      </c>
      <c r="D273" s="111"/>
      <c r="E273" s="112">
        <v>65</v>
      </c>
      <c r="F273" s="111" t="s">
        <v>121</v>
      </c>
      <c r="G273" s="111">
        <v>250</v>
      </c>
      <c r="H273" s="98">
        <f t="shared" si="35"/>
        <v>16250</v>
      </c>
      <c r="I273" s="98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8"/>
      <c r="W273" s="128"/>
    </row>
    <row r="274" s="76" customFormat="1" ht="13" spans="1:23">
      <c r="A274" s="91">
        <v>267</v>
      </c>
      <c r="B274" s="109"/>
      <c r="C274" s="114" t="s">
        <v>610</v>
      </c>
      <c r="D274" s="111"/>
      <c r="E274" s="112">
        <v>65</v>
      </c>
      <c r="F274" s="111" t="s">
        <v>121</v>
      </c>
      <c r="G274" s="111">
        <v>150</v>
      </c>
      <c r="H274" s="98">
        <f t="shared" si="35"/>
        <v>9750</v>
      </c>
      <c r="I274" s="98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8"/>
      <c r="W274" s="128"/>
    </row>
    <row r="275" s="76" customFormat="1" ht="13" spans="1:23">
      <c r="A275" s="91">
        <v>268</v>
      </c>
      <c r="B275" s="109"/>
      <c r="C275" s="114" t="s">
        <v>614</v>
      </c>
      <c r="D275" s="111"/>
      <c r="E275" s="112">
        <v>70</v>
      </c>
      <c r="F275" s="111" t="s">
        <v>121</v>
      </c>
      <c r="G275" s="111">
        <v>350</v>
      </c>
      <c r="H275" s="98">
        <f t="shared" si="35"/>
        <v>24500</v>
      </c>
      <c r="I275" s="98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8"/>
      <c r="W275" s="128"/>
    </row>
    <row r="276" s="76" customFormat="1" ht="13" spans="1:23">
      <c r="A276" s="91">
        <v>269</v>
      </c>
      <c r="B276" s="109"/>
      <c r="C276" s="115" t="s">
        <v>615</v>
      </c>
      <c r="D276" s="111"/>
      <c r="E276" s="112"/>
      <c r="F276" s="111"/>
      <c r="G276" s="111"/>
      <c r="H276" s="98"/>
      <c r="I276" s="98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8"/>
      <c r="W276" s="128"/>
    </row>
    <row r="277" s="76" customFormat="1" ht="13" spans="1:23">
      <c r="A277" s="91">
        <v>270</v>
      </c>
      <c r="B277" s="109"/>
      <c r="C277" s="114" t="s">
        <v>630</v>
      </c>
      <c r="D277" s="111"/>
      <c r="E277" s="112"/>
      <c r="F277" s="111"/>
      <c r="G277" s="111"/>
      <c r="H277" s="98"/>
      <c r="I277" s="98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8"/>
      <c r="W277" s="128"/>
    </row>
    <row r="278" s="76" customFormat="1" ht="13" spans="1:23">
      <c r="A278" s="91">
        <v>271</v>
      </c>
      <c r="B278" s="109"/>
      <c r="C278" s="115" t="s">
        <v>618</v>
      </c>
      <c r="D278" s="111"/>
      <c r="E278" s="112"/>
      <c r="F278" s="111"/>
      <c r="G278" s="111"/>
      <c r="H278" s="113">
        <f>H279+H281+H286+H288</f>
        <v>109620</v>
      </c>
      <c r="I278" s="98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8"/>
      <c r="W278" s="128"/>
    </row>
    <row r="279" s="76" customFormat="1" ht="13" spans="1:23">
      <c r="A279" s="91">
        <v>272</v>
      </c>
      <c r="B279" s="109"/>
      <c r="C279" s="115" t="s">
        <v>619</v>
      </c>
      <c r="D279" s="111"/>
      <c r="E279" s="112"/>
      <c r="F279" s="111"/>
      <c r="G279" s="111"/>
      <c r="H279" s="113">
        <f>H280</f>
        <v>650</v>
      </c>
      <c r="I279" s="98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8"/>
      <c r="W279" s="128"/>
    </row>
    <row r="280" s="76" customFormat="1" ht="13" spans="1:23">
      <c r="A280" s="91">
        <v>273</v>
      </c>
      <c r="B280" s="109"/>
      <c r="C280" s="114" t="s">
        <v>620</v>
      </c>
      <c r="D280" s="111"/>
      <c r="E280" s="112">
        <v>65</v>
      </c>
      <c r="F280" s="111" t="s">
        <v>98</v>
      </c>
      <c r="G280" s="111">
        <v>10</v>
      </c>
      <c r="H280" s="98">
        <f>G280*E280</f>
        <v>650</v>
      </c>
      <c r="I280" s="98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8"/>
      <c r="W280" s="128"/>
    </row>
    <row r="281" s="76" customFormat="1" ht="13" spans="1:23">
      <c r="A281" s="91">
        <v>274</v>
      </c>
      <c r="B281" s="109"/>
      <c r="C281" s="115" t="s">
        <v>621</v>
      </c>
      <c r="D281" s="111"/>
      <c r="E281" s="112"/>
      <c r="F281" s="111"/>
      <c r="G281" s="111"/>
      <c r="H281" s="113">
        <f>SUM(H282:H285)</f>
        <v>6400</v>
      </c>
      <c r="I281" s="98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8"/>
      <c r="W281" s="128"/>
    </row>
    <row r="282" s="76" customFormat="1" ht="13" spans="1:23">
      <c r="A282" s="91">
        <v>275</v>
      </c>
      <c r="B282" s="109"/>
      <c r="C282" s="114" t="s">
        <v>622</v>
      </c>
      <c r="D282" s="111"/>
      <c r="E282" s="112">
        <v>1</v>
      </c>
      <c r="F282" s="111" t="s">
        <v>307</v>
      </c>
      <c r="G282" s="111">
        <v>2500</v>
      </c>
      <c r="H282" s="98">
        <f>G282*E282</f>
        <v>2500</v>
      </c>
      <c r="I282" s="98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8"/>
      <c r="W282" s="128"/>
    </row>
    <row r="283" s="76" customFormat="1" ht="13" spans="1:23">
      <c r="A283" s="91">
        <v>276</v>
      </c>
      <c r="B283" s="109"/>
      <c r="C283" s="114" t="s">
        <v>106</v>
      </c>
      <c r="D283" s="111"/>
      <c r="E283" s="112">
        <v>10</v>
      </c>
      <c r="F283" s="111" t="s">
        <v>623</v>
      </c>
      <c r="G283" s="111">
        <v>150</v>
      </c>
      <c r="H283" s="98">
        <f t="shared" ref="H283:H285" si="36">G283*E283</f>
        <v>1500</v>
      </c>
      <c r="I283" s="98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8"/>
      <c r="W283" s="128"/>
    </row>
    <row r="284" s="76" customFormat="1" ht="13" spans="1:23">
      <c r="A284" s="91">
        <v>277</v>
      </c>
      <c r="B284" s="109"/>
      <c r="C284" s="114" t="s">
        <v>624</v>
      </c>
      <c r="D284" s="111"/>
      <c r="E284" s="112">
        <v>10</v>
      </c>
      <c r="F284" s="111" t="s">
        <v>623</v>
      </c>
      <c r="G284" s="111">
        <v>150</v>
      </c>
      <c r="H284" s="98">
        <f t="shared" si="36"/>
        <v>1500</v>
      </c>
      <c r="I284" s="98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8"/>
      <c r="W284" s="128"/>
    </row>
    <row r="285" s="76" customFormat="1" ht="13" spans="1:23">
      <c r="A285" s="91">
        <v>278</v>
      </c>
      <c r="B285" s="109"/>
      <c r="C285" s="114" t="s">
        <v>108</v>
      </c>
      <c r="D285" s="111"/>
      <c r="E285" s="112">
        <v>10</v>
      </c>
      <c r="F285" s="111" t="s">
        <v>623</v>
      </c>
      <c r="G285" s="111">
        <v>90</v>
      </c>
      <c r="H285" s="98">
        <f t="shared" si="36"/>
        <v>900</v>
      </c>
      <c r="I285" s="98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8"/>
      <c r="W285" s="128"/>
    </row>
    <row r="286" s="76" customFormat="1" ht="13" spans="1:23">
      <c r="A286" s="91">
        <v>279</v>
      </c>
      <c r="B286" s="109"/>
      <c r="C286" s="115" t="s">
        <v>145</v>
      </c>
      <c r="D286" s="111"/>
      <c r="E286" s="112"/>
      <c r="F286" s="111"/>
      <c r="G286" s="111"/>
      <c r="H286" s="113">
        <f>H287</f>
        <v>45000</v>
      </c>
      <c r="I286" s="98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8"/>
      <c r="W286" s="128"/>
    </row>
    <row r="287" s="76" customFormat="1" ht="13" spans="1:23">
      <c r="A287" s="91">
        <v>280</v>
      </c>
      <c r="B287" s="109"/>
      <c r="C287" s="114" t="s">
        <v>631</v>
      </c>
      <c r="D287" s="111"/>
      <c r="E287" s="112">
        <v>1</v>
      </c>
      <c r="F287" s="111" t="s">
        <v>133</v>
      </c>
      <c r="G287" s="111">
        <v>45000</v>
      </c>
      <c r="H287" s="98">
        <f t="shared" ref="H287" si="37">G287*E287</f>
        <v>45000</v>
      </c>
      <c r="I287" s="98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8"/>
      <c r="W287" s="128"/>
    </row>
    <row r="288" s="76" customFormat="1" ht="25" spans="1:23">
      <c r="A288" s="91">
        <v>281</v>
      </c>
      <c r="B288" s="109"/>
      <c r="C288" s="114" t="s">
        <v>625</v>
      </c>
      <c r="D288" s="111"/>
      <c r="E288" s="112"/>
      <c r="F288" s="111"/>
      <c r="G288" s="111"/>
      <c r="H288" s="113">
        <v>57570</v>
      </c>
      <c r="I288" s="98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8"/>
      <c r="W288" s="128"/>
    </row>
    <row r="289" s="76" customFormat="1" ht="13" spans="1:23">
      <c r="A289" s="91">
        <v>282</v>
      </c>
      <c r="B289" s="271" t="s">
        <v>23</v>
      </c>
      <c r="C289" s="105" t="s">
        <v>633</v>
      </c>
      <c r="D289" s="106" t="s">
        <v>32</v>
      </c>
      <c r="E289" s="107"/>
      <c r="F289" s="106"/>
      <c r="G289" s="106"/>
      <c r="H289" s="108">
        <f>H290+H293+H299+H305</f>
        <v>127305</v>
      </c>
      <c r="I289" s="122" t="s">
        <v>26</v>
      </c>
      <c r="J289" s="123"/>
      <c r="K289" s="124"/>
      <c r="L289" s="123"/>
      <c r="M289" s="124">
        <v>1</v>
      </c>
      <c r="N289" s="123"/>
      <c r="O289" s="123"/>
      <c r="P289" s="124"/>
      <c r="Q289" s="123"/>
      <c r="R289" s="123"/>
      <c r="S289" s="123"/>
      <c r="T289" s="123"/>
      <c r="U289" s="123"/>
      <c r="V289" s="128"/>
      <c r="W289" s="128"/>
    </row>
    <row r="290" s="76" customFormat="1" ht="13" spans="1:23">
      <c r="A290" s="91">
        <v>283</v>
      </c>
      <c r="B290" s="109"/>
      <c r="C290" s="110" t="s">
        <v>601</v>
      </c>
      <c r="D290" s="111"/>
      <c r="E290" s="112"/>
      <c r="F290" s="111"/>
      <c r="G290" s="111"/>
      <c r="H290" s="113">
        <f>SUM(H291:H292)</f>
        <v>20000</v>
      </c>
      <c r="I290" s="98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8"/>
      <c r="W290" s="128"/>
    </row>
    <row r="291" s="76" customFormat="1" ht="13" spans="1:23">
      <c r="A291" s="91">
        <v>284</v>
      </c>
      <c r="B291" s="109"/>
      <c r="C291" s="129" t="s">
        <v>156</v>
      </c>
      <c r="D291" s="111"/>
      <c r="E291" s="112">
        <v>2</v>
      </c>
      <c r="F291" s="111" t="s">
        <v>147</v>
      </c>
      <c r="G291" s="111">
        <v>5000</v>
      </c>
      <c r="H291" s="98">
        <f>G291*E291</f>
        <v>10000</v>
      </c>
      <c r="I291" s="98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8"/>
      <c r="W291" s="128"/>
    </row>
    <row r="292" s="76" customFormat="1" ht="13" spans="1:23">
      <c r="A292" s="91">
        <v>285</v>
      </c>
      <c r="B292" s="109"/>
      <c r="C292" s="129" t="s">
        <v>634</v>
      </c>
      <c r="D292" s="111"/>
      <c r="E292" s="112">
        <v>50</v>
      </c>
      <c r="F292" s="111" t="s">
        <v>121</v>
      </c>
      <c r="G292" s="111">
        <v>200</v>
      </c>
      <c r="H292" s="98">
        <f>G292*E292</f>
        <v>10000</v>
      </c>
      <c r="I292" s="98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8"/>
      <c r="W292" s="128"/>
    </row>
    <row r="293" s="76" customFormat="1" ht="13" spans="1:23">
      <c r="A293" s="91">
        <v>286</v>
      </c>
      <c r="B293" s="109"/>
      <c r="C293" s="129" t="s">
        <v>603</v>
      </c>
      <c r="D293" s="111"/>
      <c r="E293" s="112"/>
      <c r="F293" s="111"/>
      <c r="G293" s="111"/>
      <c r="H293" s="113">
        <f>SUM(H294:H298)</f>
        <v>63700</v>
      </c>
      <c r="I293" s="98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8"/>
      <c r="W293" s="128"/>
    </row>
    <row r="294" s="76" customFormat="1" ht="13" spans="1:23">
      <c r="A294" s="91">
        <v>287</v>
      </c>
      <c r="B294" s="109"/>
      <c r="C294" s="129" t="s">
        <v>604</v>
      </c>
      <c r="D294" s="111"/>
      <c r="E294" s="112">
        <v>65</v>
      </c>
      <c r="F294" s="111" t="s">
        <v>121</v>
      </c>
      <c r="G294" s="111">
        <v>180</v>
      </c>
      <c r="H294" s="98">
        <f>G294*E294</f>
        <v>11700</v>
      </c>
      <c r="I294" s="98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8"/>
      <c r="W294" s="128"/>
    </row>
    <row r="295" s="76" customFormat="1" ht="13" spans="1:23">
      <c r="A295" s="91">
        <v>288</v>
      </c>
      <c r="B295" s="109"/>
      <c r="C295" s="129" t="s">
        <v>605</v>
      </c>
      <c r="D295" s="111"/>
      <c r="E295" s="112">
        <v>65</v>
      </c>
      <c r="F295" s="111" t="s">
        <v>121</v>
      </c>
      <c r="G295" s="111">
        <v>150</v>
      </c>
      <c r="H295" s="98">
        <f t="shared" ref="H295:H298" si="38">G295*E295</f>
        <v>9750</v>
      </c>
      <c r="I295" s="98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8"/>
      <c r="W295" s="128"/>
    </row>
    <row r="296" s="76" customFormat="1" ht="13" spans="1:23">
      <c r="A296" s="91">
        <v>289</v>
      </c>
      <c r="B296" s="109"/>
      <c r="C296" s="129" t="s">
        <v>606</v>
      </c>
      <c r="D296" s="111"/>
      <c r="E296" s="112">
        <v>65</v>
      </c>
      <c r="F296" s="111" t="s">
        <v>121</v>
      </c>
      <c r="G296" s="111">
        <v>250</v>
      </c>
      <c r="H296" s="98">
        <f t="shared" si="38"/>
        <v>16250</v>
      </c>
      <c r="I296" s="98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8"/>
      <c r="W296" s="128"/>
    </row>
    <row r="297" s="76" customFormat="1" ht="13" spans="1:23">
      <c r="A297" s="91">
        <v>290</v>
      </c>
      <c r="B297" s="109"/>
      <c r="C297" s="129" t="s">
        <v>607</v>
      </c>
      <c r="D297" s="111"/>
      <c r="E297" s="112">
        <v>65</v>
      </c>
      <c r="F297" s="111" t="s">
        <v>121</v>
      </c>
      <c r="G297" s="111">
        <v>150</v>
      </c>
      <c r="H297" s="98">
        <f t="shared" si="38"/>
        <v>9750</v>
      </c>
      <c r="I297" s="98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8"/>
      <c r="W297" s="128"/>
    </row>
    <row r="298" s="76" customFormat="1" ht="13" spans="1:23">
      <c r="A298" s="91">
        <v>291</v>
      </c>
      <c r="B298" s="109"/>
      <c r="C298" s="129" t="s">
        <v>608</v>
      </c>
      <c r="D298" s="111"/>
      <c r="E298" s="112">
        <v>65</v>
      </c>
      <c r="F298" s="111" t="s">
        <v>121</v>
      </c>
      <c r="G298" s="111">
        <v>250</v>
      </c>
      <c r="H298" s="98">
        <f t="shared" si="38"/>
        <v>16250</v>
      </c>
      <c r="I298" s="98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8"/>
      <c r="W298" s="128"/>
    </row>
    <row r="299" s="76" customFormat="1" ht="13" spans="1:23">
      <c r="A299" s="91">
        <v>292</v>
      </c>
      <c r="B299" s="109"/>
      <c r="C299" s="129" t="s">
        <v>609</v>
      </c>
      <c r="D299" s="111"/>
      <c r="E299" s="112"/>
      <c r="F299" s="111"/>
      <c r="G299" s="111"/>
      <c r="H299" s="113">
        <f>SUM(H300:H304)</f>
        <v>27000</v>
      </c>
      <c r="I299" s="98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8"/>
      <c r="W299" s="128"/>
    </row>
    <row r="300" s="76" customFormat="1" ht="13" spans="1:23">
      <c r="A300" s="91">
        <v>293</v>
      </c>
      <c r="B300" s="109"/>
      <c r="C300" s="129" t="s">
        <v>604</v>
      </c>
      <c r="D300" s="111"/>
      <c r="E300" s="112">
        <v>25</v>
      </c>
      <c r="F300" s="111" t="s">
        <v>121</v>
      </c>
      <c r="G300" s="111">
        <v>180</v>
      </c>
      <c r="H300" s="98">
        <f>G300*E300</f>
        <v>4500</v>
      </c>
      <c r="I300" s="98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8"/>
      <c r="W300" s="128"/>
    </row>
    <row r="301" s="76" customFormat="1" ht="13" spans="1:23">
      <c r="A301" s="91">
        <v>294</v>
      </c>
      <c r="B301" s="109"/>
      <c r="C301" s="129" t="s">
        <v>610</v>
      </c>
      <c r="D301" s="111"/>
      <c r="E301" s="112">
        <v>25</v>
      </c>
      <c r="F301" s="111" t="s">
        <v>121</v>
      </c>
      <c r="G301" s="111">
        <v>150</v>
      </c>
      <c r="H301" s="98">
        <f t="shared" ref="H301:H304" si="39">G301*E301</f>
        <v>3750</v>
      </c>
      <c r="I301" s="98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8"/>
      <c r="W301" s="128"/>
    </row>
    <row r="302" s="76" customFormat="1" ht="13" spans="1:23">
      <c r="A302" s="91">
        <v>295</v>
      </c>
      <c r="B302" s="109"/>
      <c r="C302" s="129" t="s">
        <v>606</v>
      </c>
      <c r="D302" s="111"/>
      <c r="E302" s="112">
        <v>25</v>
      </c>
      <c r="F302" s="111" t="s">
        <v>121</v>
      </c>
      <c r="G302" s="111">
        <v>250</v>
      </c>
      <c r="H302" s="98">
        <f t="shared" si="39"/>
        <v>6250</v>
      </c>
      <c r="I302" s="98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8"/>
      <c r="W302" s="128"/>
    </row>
    <row r="303" s="76" customFormat="1" ht="13" spans="1:23">
      <c r="A303" s="91">
        <v>296</v>
      </c>
      <c r="B303" s="109"/>
      <c r="C303" s="129" t="s">
        <v>610</v>
      </c>
      <c r="D303" s="111"/>
      <c r="E303" s="112">
        <v>25</v>
      </c>
      <c r="F303" s="111" t="s">
        <v>121</v>
      </c>
      <c r="G303" s="111">
        <v>150</v>
      </c>
      <c r="H303" s="98">
        <f t="shared" si="39"/>
        <v>3750</v>
      </c>
      <c r="I303" s="98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8"/>
      <c r="W303" s="128"/>
    </row>
    <row r="304" s="76" customFormat="1" ht="13" spans="1:23">
      <c r="A304" s="91">
        <v>297</v>
      </c>
      <c r="B304" s="109"/>
      <c r="C304" s="129" t="s">
        <v>614</v>
      </c>
      <c r="D304" s="111"/>
      <c r="E304" s="112">
        <v>25</v>
      </c>
      <c r="F304" s="111" t="s">
        <v>121</v>
      </c>
      <c r="G304" s="111">
        <v>350</v>
      </c>
      <c r="H304" s="98">
        <f t="shared" si="39"/>
        <v>8750</v>
      </c>
      <c r="I304" s="98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8"/>
      <c r="W304" s="128"/>
    </row>
    <row r="305" s="76" customFormat="1" ht="25" spans="1:23">
      <c r="A305" s="91">
        <v>298</v>
      </c>
      <c r="B305" s="109"/>
      <c r="C305" s="114" t="s">
        <v>625</v>
      </c>
      <c r="D305" s="111"/>
      <c r="E305" s="112"/>
      <c r="F305" s="111"/>
      <c r="G305" s="111"/>
      <c r="H305" s="113">
        <v>16605</v>
      </c>
      <c r="I305" s="98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8"/>
      <c r="W305" s="128"/>
    </row>
    <row r="306" s="76" customFormat="1" ht="26" spans="1:23">
      <c r="A306" s="91">
        <v>299</v>
      </c>
      <c r="B306" s="271" t="s">
        <v>23</v>
      </c>
      <c r="C306" s="105" t="s">
        <v>635</v>
      </c>
      <c r="D306" s="106" t="s">
        <v>32</v>
      </c>
      <c r="E306" s="107"/>
      <c r="F306" s="106"/>
      <c r="G306" s="106"/>
      <c r="H306" s="108">
        <f>H307+H319+H331+H343+H355+H367+H379+H391+H403+H415+H427+H439+H451+H458</f>
        <v>1973235</v>
      </c>
      <c r="I306" s="122" t="s">
        <v>26</v>
      </c>
      <c r="J306" s="123"/>
      <c r="K306" s="124"/>
      <c r="L306" s="123"/>
      <c r="M306" s="123"/>
      <c r="N306" s="123"/>
      <c r="O306" s="123"/>
      <c r="P306" s="124"/>
      <c r="Q306" s="124">
        <v>1</v>
      </c>
      <c r="R306" s="123"/>
      <c r="S306" s="123"/>
      <c r="T306" s="123"/>
      <c r="U306" s="123"/>
      <c r="V306" s="128"/>
      <c r="W306" s="128"/>
    </row>
    <row r="307" s="76" customFormat="1" ht="13" spans="1:23">
      <c r="A307" s="91">
        <v>300</v>
      </c>
      <c r="B307" s="109"/>
      <c r="C307" s="110" t="s">
        <v>636</v>
      </c>
      <c r="D307" s="111"/>
      <c r="E307" s="112"/>
      <c r="F307" s="111"/>
      <c r="G307" s="111"/>
      <c r="H307" s="113">
        <f>SUM(H308:H318)</f>
        <v>573000</v>
      </c>
      <c r="I307" s="98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8"/>
      <c r="W307" s="128"/>
    </row>
    <row r="308" s="76" customFormat="1" ht="13" spans="1:23">
      <c r="A308" s="91">
        <v>301</v>
      </c>
      <c r="B308" s="109"/>
      <c r="C308" s="129" t="s">
        <v>637</v>
      </c>
      <c r="D308" s="111"/>
      <c r="E308" s="112">
        <v>10</v>
      </c>
      <c r="F308" s="111" t="s">
        <v>121</v>
      </c>
      <c r="G308" s="111">
        <v>1500</v>
      </c>
      <c r="H308" s="98">
        <f>G308*E308*3</f>
        <v>45000</v>
      </c>
      <c r="I308" s="98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8"/>
      <c r="W308" s="128"/>
    </row>
    <row r="309" s="76" customFormat="1" ht="13" spans="1:23">
      <c r="A309" s="91">
        <v>302</v>
      </c>
      <c r="B309" s="109"/>
      <c r="C309" s="129" t="s">
        <v>638</v>
      </c>
      <c r="D309" s="111"/>
      <c r="E309" s="112">
        <v>10</v>
      </c>
      <c r="F309" s="111" t="s">
        <v>121</v>
      </c>
      <c r="G309" s="111">
        <v>2200</v>
      </c>
      <c r="H309" s="98">
        <f t="shared" ref="H309:H318" si="40">G309*E309*3</f>
        <v>66000</v>
      </c>
      <c r="I309" s="98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8"/>
      <c r="W309" s="128"/>
    </row>
    <row r="310" s="76" customFormat="1" ht="13" spans="1:23">
      <c r="A310" s="91">
        <v>303</v>
      </c>
      <c r="B310" s="109"/>
      <c r="C310" s="129" t="s">
        <v>639</v>
      </c>
      <c r="D310" s="111"/>
      <c r="E310" s="112">
        <v>10</v>
      </c>
      <c r="F310" s="111" t="s">
        <v>121</v>
      </c>
      <c r="G310" s="111">
        <v>1800</v>
      </c>
      <c r="H310" s="98">
        <f t="shared" si="40"/>
        <v>54000</v>
      </c>
      <c r="I310" s="98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8"/>
      <c r="W310" s="128"/>
    </row>
    <row r="311" s="76" customFormat="1" ht="13" spans="1:23">
      <c r="A311" s="91">
        <v>304</v>
      </c>
      <c r="B311" s="109"/>
      <c r="C311" s="129" t="s">
        <v>640</v>
      </c>
      <c r="D311" s="111"/>
      <c r="E311" s="112">
        <v>10</v>
      </c>
      <c r="F311" s="111" t="s">
        <v>121</v>
      </c>
      <c r="G311" s="111">
        <v>1800</v>
      </c>
      <c r="H311" s="98">
        <f t="shared" si="40"/>
        <v>54000</v>
      </c>
      <c r="I311" s="98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8"/>
      <c r="W311" s="128"/>
    </row>
    <row r="312" s="76" customFormat="1" ht="13" spans="1:23">
      <c r="A312" s="91">
        <v>305</v>
      </c>
      <c r="B312" s="109"/>
      <c r="C312" s="129" t="s">
        <v>641</v>
      </c>
      <c r="D312" s="111"/>
      <c r="E312" s="112">
        <v>10</v>
      </c>
      <c r="F312" s="111" t="s">
        <v>121</v>
      </c>
      <c r="G312" s="111">
        <v>1500</v>
      </c>
      <c r="H312" s="98">
        <f>G312*E312*4</f>
        <v>60000</v>
      </c>
      <c r="I312" s="98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8"/>
      <c r="W312" s="128"/>
    </row>
    <row r="313" s="76" customFormat="1" ht="13" spans="1:23">
      <c r="A313" s="91">
        <v>306</v>
      </c>
      <c r="B313" s="109"/>
      <c r="C313" s="129" t="s">
        <v>642</v>
      </c>
      <c r="D313" s="111"/>
      <c r="E313" s="112">
        <v>10</v>
      </c>
      <c r="F313" s="111" t="s">
        <v>121</v>
      </c>
      <c r="G313" s="111">
        <v>1500</v>
      </c>
      <c r="H313" s="98">
        <f t="shared" si="40"/>
        <v>45000</v>
      </c>
      <c r="I313" s="98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8"/>
      <c r="W313" s="128"/>
    </row>
    <row r="314" s="76" customFormat="1" ht="13" spans="1:23">
      <c r="A314" s="91">
        <v>307</v>
      </c>
      <c r="B314" s="109"/>
      <c r="C314" s="129" t="s">
        <v>643</v>
      </c>
      <c r="D314" s="111"/>
      <c r="E314" s="112">
        <v>10</v>
      </c>
      <c r="F314" s="111" t="s">
        <v>121</v>
      </c>
      <c r="G314" s="111">
        <v>1500</v>
      </c>
      <c r="H314" s="98">
        <f>G314*E314*4</f>
        <v>60000</v>
      </c>
      <c r="I314" s="98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8"/>
      <c r="W314" s="128"/>
    </row>
    <row r="315" s="76" customFormat="1" ht="13" spans="1:23">
      <c r="A315" s="91">
        <v>308</v>
      </c>
      <c r="B315" s="109"/>
      <c r="C315" s="129" t="s">
        <v>644</v>
      </c>
      <c r="D315" s="111"/>
      <c r="E315" s="112">
        <v>10</v>
      </c>
      <c r="F315" s="111" t="s">
        <v>121</v>
      </c>
      <c r="G315" s="111">
        <v>1500</v>
      </c>
      <c r="H315" s="98">
        <f t="shared" si="40"/>
        <v>45000</v>
      </c>
      <c r="I315" s="98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8"/>
      <c r="W315" s="128"/>
    </row>
    <row r="316" s="76" customFormat="1" ht="13" spans="1:23">
      <c r="A316" s="91">
        <v>309</v>
      </c>
      <c r="B316" s="109"/>
      <c r="C316" s="129" t="s">
        <v>645</v>
      </c>
      <c r="D316" s="111"/>
      <c r="E316" s="112">
        <v>10</v>
      </c>
      <c r="F316" s="111" t="s">
        <v>121</v>
      </c>
      <c r="G316" s="111">
        <v>1500</v>
      </c>
      <c r="H316" s="98">
        <f t="shared" si="40"/>
        <v>45000</v>
      </c>
      <c r="I316" s="98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8"/>
      <c r="W316" s="128"/>
    </row>
    <row r="317" s="76" customFormat="1" ht="13" spans="1:23">
      <c r="A317" s="91">
        <v>310</v>
      </c>
      <c r="B317" s="109"/>
      <c r="C317" s="129" t="s">
        <v>646</v>
      </c>
      <c r="D317" s="111"/>
      <c r="E317" s="112">
        <v>10</v>
      </c>
      <c r="F317" s="111" t="s">
        <v>121</v>
      </c>
      <c r="G317" s="111">
        <v>1800</v>
      </c>
      <c r="H317" s="98">
        <f t="shared" si="40"/>
        <v>54000</v>
      </c>
      <c r="I317" s="98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8"/>
      <c r="W317" s="128"/>
    </row>
    <row r="318" s="76" customFormat="1" ht="13" spans="1:23">
      <c r="A318" s="91">
        <v>311</v>
      </c>
      <c r="B318" s="109"/>
      <c r="C318" s="129" t="s">
        <v>647</v>
      </c>
      <c r="D318" s="111"/>
      <c r="E318" s="112">
        <v>10</v>
      </c>
      <c r="F318" s="111" t="s">
        <v>121</v>
      </c>
      <c r="G318" s="111">
        <v>1500</v>
      </c>
      <c r="H318" s="98">
        <f t="shared" si="40"/>
        <v>45000</v>
      </c>
      <c r="I318" s="98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8"/>
      <c r="W318" s="128"/>
    </row>
    <row r="319" s="76" customFormat="1" ht="13" spans="1:23">
      <c r="A319" s="91">
        <v>312</v>
      </c>
      <c r="B319" s="109"/>
      <c r="C319" s="110" t="s">
        <v>648</v>
      </c>
      <c r="D319" s="111"/>
      <c r="E319" s="112"/>
      <c r="F319" s="111"/>
      <c r="G319" s="111"/>
      <c r="H319" s="113">
        <f>SUM(H320:H330)</f>
        <v>85245</v>
      </c>
      <c r="I319" s="98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8"/>
      <c r="W319" s="128"/>
    </row>
    <row r="320" s="76" customFormat="1" ht="13" spans="1:23">
      <c r="A320" s="91">
        <v>313</v>
      </c>
      <c r="B320" s="109"/>
      <c r="C320" s="129" t="s">
        <v>649</v>
      </c>
      <c r="D320" s="111"/>
      <c r="E320" s="112">
        <v>55</v>
      </c>
      <c r="F320" s="111" t="s">
        <v>121</v>
      </c>
      <c r="G320" s="111">
        <v>250</v>
      </c>
      <c r="H320" s="98">
        <f>G320*E320</f>
        <v>13750</v>
      </c>
      <c r="I320" s="98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8"/>
      <c r="W320" s="128"/>
    </row>
    <row r="321" s="76" customFormat="1" ht="13" spans="1:23">
      <c r="A321" s="91">
        <v>314</v>
      </c>
      <c r="B321" s="109"/>
      <c r="C321" s="129" t="s">
        <v>650</v>
      </c>
      <c r="D321" s="111"/>
      <c r="E321" s="112">
        <v>55</v>
      </c>
      <c r="F321" s="111" t="s">
        <v>121</v>
      </c>
      <c r="G321" s="111">
        <v>175</v>
      </c>
      <c r="H321" s="98">
        <f t="shared" ref="H321:H330" si="41">G321*E321</f>
        <v>9625</v>
      </c>
      <c r="I321" s="98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8"/>
      <c r="W321" s="128"/>
    </row>
    <row r="322" s="76" customFormat="1" ht="13" spans="1:23">
      <c r="A322" s="91">
        <v>315</v>
      </c>
      <c r="B322" s="109"/>
      <c r="C322" s="129" t="s">
        <v>651</v>
      </c>
      <c r="D322" s="111"/>
      <c r="E322" s="112">
        <v>55</v>
      </c>
      <c r="F322" s="111" t="s">
        <v>121</v>
      </c>
      <c r="G322" s="111">
        <v>300</v>
      </c>
      <c r="H322" s="98">
        <f t="shared" si="41"/>
        <v>16500</v>
      </c>
      <c r="I322" s="98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8"/>
      <c r="W322" s="128"/>
    </row>
    <row r="323" s="76" customFormat="1" ht="13" spans="1:23">
      <c r="A323" s="91">
        <v>316</v>
      </c>
      <c r="B323" s="109"/>
      <c r="C323" s="129" t="s">
        <v>652</v>
      </c>
      <c r="D323" s="111"/>
      <c r="E323" s="112">
        <v>55</v>
      </c>
      <c r="F323" s="111" t="s">
        <v>121</v>
      </c>
      <c r="G323" s="111">
        <v>175</v>
      </c>
      <c r="H323" s="98">
        <f t="shared" si="41"/>
        <v>9625</v>
      </c>
      <c r="I323" s="98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8"/>
      <c r="W323" s="128"/>
    </row>
    <row r="324" s="76" customFormat="1" ht="13" spans="1:23">
      <c r="A324" s="91">
        <v>317</v>
      </c>
      <c r="B324" s="109"/>
      <c r="C324" s="129" t="s">
        <v>608</v>
      </c>
      <c r="D324" s="111"/>
      <c r="E324" s="112">
        <v>55</v>
      </c>
      <c r="F324" s="111" t="s">
        <v>121</v>
      </c>
      <c r="G324" s="111">
        <v>300</v>
      </c>
      <c r="H324" s="98">
        <f t="shared" si="41"/>
        <v>16500</v>
      </c>
      <c r="I324" s="98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8"/>
      <c r="W324" s="128"/>
    </row>
    <row r="325" s="76" customFormat="1" ht="13" spans="1:23">
      <c r="A325" s="91">
        <v>318</v>
      </c>
      <c r="B325" s="109"/>
      <c r="C325" s="129" t="s">
        <v>614</v>
      </c>
      <c r="D325" s="111"/>
      <c r="E325" s="112">
        <v>55</v>
      </c>
      <c r="F325" s="111" t="s">
        <v>121</v>
      </c>
      <c r="G325" s="111">
        <v>300</v>
      </c>
      <c r="H325" s="98">
        <f t="shared" si="41"/>
        <v>16500</v>
      </c>
      <c r="I325" s="98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8"/>
      <c r="W325" s="128"/>
    </row>
    <row r="326" s="76" customFormat="1" ht="13" spans="1:23">
      <c r="A326" s="91">
        <v>319</v>
      </c>
      <c r="B326" s="109"/>
      <c r="C326" s="129" t="s">
        <v>245</v>
      </c>
      <c r="D326" s="111"/>
      <c r="E326" s="112">
        <v>1</v>
      </c>
      <c r="F326" s="111" t="s">
        <v>105</v>
      </c>
      <c r="G326" s="111"/>
      <c r="H326" s="98">
        <f t="shared" si="41"/>
        <v>0</v>
      </c>
      <c r="I326" s="98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8"/>
      <c r="W326" s="128"/>
    </row>
    <row r="327" s="76" customFormat="1" ht="13" spans="1:23">
      <c r="A327" s="91">
        <v>320</v>
      </c>
      <c r="B327" s="109"/>
      <c r="C327" s="129" t="s">
        <v>246</v>
      </c>
      <c r="D327" s="111"/>
      <c r="E327" s="112">
        <v>1</v>
      </c>
      <c r="F327" s="111" t="s">
        <v>105</v>
      </c>
      <c r="G327" s="111"/>
      <c r="H327" s="98">
        <f t="shared" si="41"/>
        <v>0</v>
      </c>
      <c r="I327" s="98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8"/>
      <c r="W327" s="128"/>
    </row>
    <row r="328" s="76" customFormat="1" ht="13" spans="1:23">
      <c r="A328" s="91">
        <v>321</v>
      </c>
      <c r="B328" s="109"/>
      <c r="C328" s="129" t="s">
        <v>248</v>
      </c>
      <c r="D328" s="111"/>
      <c r="E328" s="112">
        <v>6</v>
      </c>
      <c r="F328" s="111" t="s">
        <v>653</v>
      </c>
      <c r="G328" s="111">
        <v>120</v>
      </c>
      <c r="H328" s="98">
        <f t="shared" si="41"/>
        <v>720</v>
      </c>
      <c r="I328" s="98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8"/>
      <c r="W328" s="128"/>
    </row>
    <row r="329" s="76" customFormat="1" ht="13" spans="1:23">
      <c r="A329" s="91">
        <v>322</v>
      </c>
      <c r="B329" s="109"/>
      <c r="C329" s="129" t="s">
        <v>654</v>
      </c>
      <c r="D329" s="111"/>
      <c r="E329" s="112">
        <v>55</v>
      </c>
      <c r="F329" s="111" t="s">
        <v>98</v>
      </c>
      <c r="G329" s="111">
        <v>15</v>
      </c>
      <c r="H329" s="98">
        <f t="shared" si="41"/>
        <v>825</v>
      </c>
      <c r="I329" s="98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8"/>
      <c r="W329" s="128"/>
    </row>
    <row r="330" s="76" customFormat="1" ht="13" spans="1:23">
      <c r="A330" s="91">
        <v>323</v>
      </c>
      <c r="B330" s="109"/>
      <c r="C330" s="129" t="s">
        <v>655</v>
      </c>
      <c r="D330" s="111"/>
      <c r="E330" s="112">
        <v>4</v>
      </c>
      <c r="F330" s="111" t="s">
        <v>98</v>
      </c>
      <c r="G330" s="111">
        <v>300</v>
      </c>
      <c r="H330" s="98">
        <f t="shared" si="41"/>
        <v>1200</v>
      </c>
      <c r="I330" s="98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8"/>
      <c r="W330" s="128"/>
    </row>
    <row r="331" s="76" customFormat="1" ht="13" spans="1:23">
      <c r="A331" s="91">
        <v>324</v>
      </c>
      <c r="B331" s="109"/>
      <c r="C331" s="110" t="s">
        <v>656</v>
      </c>
      <c r="D331" s="111"/>
      <c r="E331" s="112"/>
      <c r="F331" s="111"/>
      <c r="G331" s="111"/>
      <c r="H331" s="113">
        <f>SUM(H332:H342)</f>
        <v>54705</v>
      </c>
      <c r="I331" s="98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8"/>
      <c r="W331" s="128"/>
    </row>
    <row r="332" s="76" customFormat="1" ht="13" spans="1:23">
      <c r="A332" s="91">
        <v>325</v>
      </c>
      <c r="B332" s="109"/>
      <c r="C332" s="129" t="s">
        <v>649</v>
      </c>
      <c r="D332" s="111"/>
      <c r="E332" s="112">
        <v>35</v>
      </c>
      <c r="F332" s="111" t="s">
        <v>121</v>
      </c>
      <c r="G332" s="111">
        <v>250</v>
      </c>
      <c r="H332" s="98">
        <f>G332*E332</f>
        <v>8750</v>
      </c>
      <c r="I332" s="98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8"/>
      <c r="W332" s="128"/>
    </row>
    <row r="333" s="76" customFormat="1" ht="13" spans="1:23">
      <c r="A333" s="91">
        <v>326</v>
      </c>
      <c r="B333" s="109"/>
      <c r="C333" s="129" t="s">
        <v>650</v>
      </c>
      <c r="D333" s="111"/>
      <c r="E333" s="112">
        <v>35</v>
      </c>
      <c r="F333" s="111" t="s">
        <v>121</v>
      </c>
      <c r="G333" s="111">
        <v>175</v>
      </c>
      <c r="H333" s="98">
        <f t="shared" ref="H333:H396" si="42">G333*E333</f>
        <v>6125</v>
      </c>
      <c r="I333" s="98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8"/>
      <c r="W333" s="128"/>
    </row>
    <row r="334" s="76" customFormat="1" ht="13" spans="1:23">
      <c r="A334" s="91">
        <v>327</v>
      </c>
      <c r="B334" s="109"/>
      <c r="C334" s="129" t="s">
        <v>651</v>
      </c>
      <c r="D334" s="111"/>
      <c r="E334" s="112">
        <v>35</v>
      </c>
      <c r="F334" s="111" t="s">
        <v>121</v>
      </c>
      <c r="G334" s="111">
        <v>300</v>
      </c>
      <c r="H334" s="98">
        <f t="shared" si="42"/>
        <v>10500</v>
      </c>
      <c r="I334" s="98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8"/>
      <c r="W334" s="128"/>
    </row>
    <row r="335" s="76" customFormat="1" ht="13" spans="1:23">
      <c r="A335" s="91">
        <v>328</v>
      </c>
      <c r="B335" s="109"/>
      <c r="C335" s="129" t="s">
        <v>652</v>
      </c>
      <c r="D335" s="111"/>
      <c r="E335" s="112">
        <v>35</v>
      </c>
      <c r="F335" s="111" t="s">
        <v>121</v>
      </c>
      <c r="G335" s="111">
        <v>175</v>
      </c>
      <c r="H335" s="98">
        <f t="shared" si="42"/>
        <v>6125</v>
      </c>
      <c r="I335" s="98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8"/>
      <c r="W335" s="128"/>
    </row>
    <row r="336" s="76" customFormat="1" ht="13" spans="1:23">
      <c r="A336" s="91">
        <v>329</v>
      </c>
      <c r="B336" s="109"/>
      <c r="C336" s="129" t="s">
        <v>608</v>
      </c>
      <c r="D336" s="111"/>
      <c r="E336" s="112">
        <v>35</v>
      </c>
      <c r="F336" s="111" t="s">
        <v>121</v>
      </c>
      <c r="G336" s="111">
        <v>300</v>
      </c>
      <c r="H336" s="98">
        <f t="shared" si="42"/>
        <v>10500</v>
      </c>
      <c r="I336" s="98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8"/>
      <c r="W336" s="128"/>
    </row>
    <row r="337" s="76" customFormat="1" ht="13" spans="1:23">
      <c r="A337" s="91">
        <v>330</v>
      </c>
      <c r="B337" s="109"/>
      <c r="C337" s="129" t="s">
        <v>614</v>
      </c>
      <c r="D337" s="111"/>
      <c r="E337" s="112">
        <v>35</v>
      </c>
      <c r="F337" s="111" t="s">
        <v>121</v>
      </c>
      <c r="G337" s="111">
        <v>300</v>
      </c>
      <c r="H337" s="98">
        <f t="shared" si="42"/>
        <v>10500</v>
      </c>
      <c r="I337" s="98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8"/>
      <c r="W337" s="128"/>
    </row>
    <row r="338" s="76" customFormat="1" ht="13" spans="1:23">
      <c r="A338" s="91">
        <v>331</v>
      </c>
      <c r="B338" s="109"/>
      <c r="C338" s="129" t="s">
        <v>245</v>
      </c>
      <c r="D338" s="111"/>
      <c r="E338" s="112">
        <v>1</v>
      </c>
      <c r="F338" s="111" t="s">
        <v>105</v>
      </c>
      <c r="G338" s="111"/>
      <c r="H338" s="98">
        <f t="shared" si="42"/>
        <v>0</v>
      </c>
      <c r="I338" s="98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8"/>
      <c r="W338" s="128"/>
    </row>
    <row r="339" s="76" customFormat="1" ht="13" spans="1:23">
      <c r="A339" s="91">
        <v>332</v>
      </c>
      <c r="B339" s="109"/>
      <c r="C339" s="129" t="s">
        <v>246</v>
      </c>
      <c r="D339" s="111"/>
      <c r="E339" s="112">
        <v>1</v>
      </c>
      <c r="F339" s="111" t="s">
        <v>105</v>
      </c>
      <c r="G339" s="111"/>
      <c r="H339" s="98">
        <f t="shared" si="42"/>
        <v>0</v>
      </c>
      <c r="I339" s="98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8"/>
      <c r="W339" s="128"/>
    </row>
    <row r="340" s="76" customFormat="1" ht="13" spans="1:23">
      <c r="A340" s="91">
        <v>333</v>
      </c>
      <c r="B340" s="109"/>
      <c r="C340" s="129" t="s">
        <v>248</v>
      </c>
      <c r="D340" s="111"/>
      <c r="E340" s="112">
        <v>4</v>
      </c>
      <c r="F340" s="111" t="s">
        <v>653</v>
      </c>
      <c r="G340" s="111">
        <v>120</v>
      </c>
      <c r="H340" s="98">
        <f t="shared" si="42"/>
        <v>480</v>
      </c>
      <c r="I340" s="98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8"/>
      <c r="W340" s="128"/>
    </row>
    <row r="341" s="76" customFormat="1" ht="13" spans="1:23">
      <c r="A341" s="91">
        <v>334</v>
      </c>
      <c r="B341" s="109"/>
      <c r="C341" s="129" t="s">
        <v>654</v>
      </c>
      <c r="D341" s="111"/>
      <c r="E341" s="112">
        <v>35</v>
      </c>
      <c r="F341" s="111" t="s">
        <v>98</v>
      </c>
      <c r="G341" s="111">
        <v>15</v>
      </c>
      <c r="H341" s="98">
        <f t="shared" si="42"/>
        <v>525</v>
      </c>
      <c r="I341" s="98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8"/>
      <c r="W341" s="128"/>
    </row>
    <row r="342" s="76" customFormat="1" ht="13" spans="1:23">
      <c r="A342" s="91">
        <v>335</v>
      </c>
      <c r="B342" s="109"/>
      <c r="C342" s="129" t="s">
        <v>655</v>
      </c>
      <c r="D342" s="111"/>
      <c r="E342" s="112">
        <v>4</v>
      </c>
      <c r="F342" s="111" t="s">
        <v>98</v>
      </c>
      <c r="G342" s="111">
        <v>300</v>
      </c>
      <c r="H342" s="98">
        <f t="shared" si="42"/>
        <v>1200</v>
      </c>
      <c r="I342" s="98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8"/>
      <c r="W342" s="128"/>
    </row>
    <row r="343" s="76" customFormat="1" ht="13" spans="1:23">
      <c r="A343" s="91">
        <v>336</v>
      </c>
      <c r="B343" s="109"/>
      <c r="C343" s="110" t="s">
        <v>657</v>
      </c>
      <c r="D343" s="111"/>
      <c r="E343" s="112"/>
      <c r="F343" s="111"/>
      <c r="G343" s="111"/>
      <c r="H343" s="113">
        <f>SUM(H344:H354)</f>
        <v>57735</v>
      </c>
      <c r="I343" s="98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8"/>
      <c r="W343" s="128"/>
    </row>
    <row r="344" s="76" customFormat="1" ht="13" spans="1:23">
      <c r="A344" s="91">
        <v>337</v>
      </c>
      <c r="B344" s="109"/>
      <c r="C344" s="129" t="s">
        <v>649</v>
      </c>
      <c r="D344" s="111"/>
      <c r="E344" s="112">
        <v>37</v>
      </c>
      <c r="F344" s="111" t="s">
        <v>121</v>
      </c>
      <c r="G344" s="111">
        <v>250</v>
      </c>
      <c r="H344" s="98">
        <f t="shared" si="42"/>
        <v>9250</v>
      </c>
      <c r="I344" s="98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8"/>
      <c r="W344" s="128"/>
    </row>
    <row r="345" s="76" customFormat="1" ht="13" spans="1:23">
      <c r="A345" s="91">
        <v>338</v>
      </c>
      <c r="B345" s="109"/>
      <c r="C345" s="129" t="s">
        <v>650</v>
      </c>
      <c r="D345" s="111"/>
      <c r="E345" s="112">
        <v>37</v>
      </c>
      <c r="F345" s="111" t="s">
        <v>121</v>
      </c>
      <c r="G345" s="111">
        <v>175</v>
      </c>
      <c r="H345" s="98">
        <f t="shared" si="42"/>
        <v>6475</v>
      </c>
      <c r="I345" s="98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8"/>
      <c r="W345" s="128"/>
    </row>
    <row r="346" s="76" customFormat="1" ht="13" spans="1:23">
      <c r="A346" s="91">
        <v>339</v>
      </c>
      <c r="B346" s="109"/>
      <c r="C346" s="129" t="s">
        <v>651</v>
      </c>
      <c r="D346" s="111"/>
      <c r="E346" s="112">
        <v>37</v>
      </c>
      <c r="F346" s="111" t="s">
        <v>121</v>
      </c>
      <c r="G346" s="111">
        <v>300</v>
      </c>
      <c r="H346" s="98">
        <f t="shared" si="42"/>
        <v>11100</v>
      </c>
      <c r="I346" s="98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8"/>
      <c r="W346" s="128"/>
    </row>
    <row r="347" s="76" customFormat="1" ht="13" spans="1:23">
      <c r="A347" s="91">
        <v>340</v>
      </c>
      <c r="B347" s="109"/>
      <c r="C347" s="129" t="s">
        <v>652</v>
      </c>
      <c r="D347" s="111"/>
      <c r="E347" s="112">
        <v>37</v>
      </c>
      <c r="F347" s="111" t="s">
        <v>121</v>
      </c>
      <c r="G347" s="111">
        <v>175</v>
      </c>
      <c r="H347" s="98">
        <f t="shared" si="42"/>
        <v>6475</v>
      </c>
      <c r="I347" s="98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8"/>
      <c r="W347" s="128"/>
    </row>
    <row r="348" s="76" customFormat="1" ht="13" spans="1:23">
      <c r="A348" s="91">
        <v>341</v>
      </c>
      <c r="B348" s="109"/>
      <c r="C348" s="129" t="s">
        <v>608</v>
      </c>
      <c r="D348" s="111"/>
      <c r="E348" s="112">
        <v>37</v>
      </c>
      <c r="F348" s="111" t="s">
        <v>121</v>
      </c>
      <c r="G348" s="111">
        <v>300</v>
      </c>
      <c r="H348" s="98">
        <f t="shared" si="42"/>
        <v>11100</v>
      </c>
      <c r="I348" s="98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8"/>
      <c r="W348" s="128"/>
    </row>
    <row r="349" s="76" customFormat="1" ht="13" spans="1:23">
      <c r="A349" s="91">
        <v>342</v>
      </c>
      <c r="B349" s="109"/>
      <c r="C349" s="129" t="s">
        <v>614</v>
      </c>
      <c r="D349" s="111"/>
      <c r="E349" s="112">
        <v>37</v>
      </c>
      <c r="F349" s="111" t="s">
        <v>121</v>
      </c>
      <c r="G349" s="111">
        <v>300</v>
      </c>
      <c r="H349" s="98">
        <f t="shared" si="42"/>
        <v>11100</v>
      </c>
      <c r="I349" s="98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8"/>
      <c r="W349" s="128"/>
    </row>
    <row r="350" s="76" customFormat="1" ht="13" spans="1:23">
      <c r="A350" s="91">
        <v>343</v>
      </c>
      <c r="B350" s="109"/>
      <c r="C350" s="129" t="s">
        <v>245</v>
      </c>
      <c r="D350" s="111"/>
      <c r="E350" s="112">
        <v>1</v>
      </c>
      <c r="F350" s="111" t="s">
        <v>105</v>
      </c>
      <c r="G350" s="111"/>
      <c r="H350" s="98">
        <f t="shared" si="42"/>
        <v>0</v>
      </c>
      <c r="I350" s="98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8"/>
      <c r="W350" s="128"/>
    </row>
    <row r="351" s="76" customFormat="1" ht="13" spans="1:23">
      <c r="A351" s="91">
        <v>344</v>
      </c>
      <c r="B351" s="109"/>
      <c r="C351" s="129" t="s">
        <v>246</v>
      </c>
      <c r="D351" s="111"/>
      <c r="E351" s="112">
        <v>1</v>
      </c>
      <c r="F351" s="111" t="s">
        <v>105</v>
      </c>
      <c r="G351" s="111"/>
      <c r="H351" s="98">
        <f t="shared" si="42"/>
        <v>0</v>
      </c>
      <c r="I351" s="98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8"/>
      <c r="W351" s="128"/>
    </row>
    <row r="352" s="76" customFormat="1" ht="13" spans="1:23">
      <c r="A352" s="91">
        <v>345</v>
      </c>
      <c r="B352" s="109"/>
      <c r="C352" s="129" t="s">
        <v>248</v>
      </c>
      <c r="D352" s="111"/>
      <c r="E352" s="112">
        <v>4</v>
      </c>
      <c r="F352" s="111" t="s">
        <v>653</v>
      </c>
      <c r="G352" s="111">
        <v>120</v>
      </c>
      <c r="H352" s="98">
        <f t="shared" si="42"/>
        <v>480</v>
      </c>
      <c r="I352" s="98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8"/>
      <c r="W352" s="128"/>
    </row>
    <row r="353" s="76" customFormat="1" ht="13" spans="1:23">
      <c r="A353" s="91">
        <v>346</v>
      </c>
      <c r="B353" s="109"/>
      <c r="C353" s="129" t="s">
        <v>654</v>
      </c>
      <c r="D353" s="111"/>
      <c r="E353" s="112">
        <v>37</v>
      </c>
      <c r="F353" s="111" t="s">
        <v>98</v>
      </c>
      <c r="G353" s="111">
        <v>15</v>
      </c>
      <c r="H353" s="98">
        <f t="shared" si="42"/>
        <v>555</v>
      </c>
      <c r="I353" s="98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8"/>
      <c r="W353" s="128"/>
    </row>
    <row r="354" s="76" customFormat="1" ht="13" spans="1:23">
      <c r="A354" s="91">
        <v>347</v>
      </c>
      <c r="B354" s="109"/>
      <c r="C354" s="129" t="s">
        <v>655</v>
      </c>
      <c r="D354" s="111"/>
      <c r="E354" s="112">
        <v>4</v>
      </c>
      <c r="F354" s="111" t="s">
        <v>98</v>
      </c>
      <c r="G354" s="111">
        <v>300</v>
      </c>
      <c r="H354" s="98">
        <f t="shared" si="42"/>
        <v>1200</v>
      </c>
      <c r="I354" s="98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8"/>
      <c r="W354" s="128"/>
    </row>
    <row r="355" s="76" customFormat="1" ht="13" spans="1:23">
      <c r="A355" s="91">
        <v>348</v>
      </c>
      <c r="B355" s="109"/>
      <c r="C355" s="110" t="s">
        <v>658</v>
      </c>
      <c r="D355" s="111"/>
      <c r="E355" s="112"/>
      <c r="F355" s="111"/>
      <c r="G355" s="111"/>
      <c r="H355" s="113">
        <f>SUM(H356:H366)</f>
        <v>73005</v>
      </c>
      <c r="I355" s="98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8"/>
      <c r="W355" s="128"/>
    </row>
    <row r="356" s="76" customFormat="1" ht="13" spans="1:23">
      <c r="A356" s="91">
        <v>349</v>
      </c>
      <c r="B356" s="109"/>
      <c r="C356" s="129" t="s">
        <v>649</v>
      </c>
      <c r="D356" s="111"/>
      <c r="E356" s="112">
        <v>47</v>
      </c>
      <c r="F356" s="111" t="s">
        <v>121</v>
      </c>
      <c r="G356" s="111">
        <v>250</v>
      </c>
      <c r="H356" s="98">
        <f t="shared" si="42"/>
        <v>11750</v>
      </c>
      <c r="I356" s="98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8"/>
      <c r="W356" s="128"/>
    </row>
    <row r="357" s="76" customFormat="1" ht="13" spans="1:23">
      <c r="A357" s="91">
        <v>350</v>
      </c>
      <c r="B357" s="109"/>
      <c r="C357" s="129" t="s">
        <v>650</v>
      </c>
      <c r="D357" s="111"/>
      <c r="E357" s="112">
        <v>47</v>
      </c>
      <c r="F357" s="111" t="s">
        <v>121</v>
      </c>
      <c r="G357" s="111">
        <v>175</v>
      </c>
      <c r="H357" s="98">
        <f t="shared" si="42"/>
        <v>8225</v>
      </c>
      <c r="I357" s="98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8"/>
      <c r="W357" s="128"/>
    </row>
    <row r="358" s="76" customFormat="1" ht="13" spans="1:23">
      <c r="A358" s="91">
        <v>351</v>
      </c>
      <c r="B358" s="109"/>
      <c r="C358" s="129" t="s">
        <v>651</v>
      </c>
      <c r="D358" s="111"/>
      <c r="E358" s="112">
        <v>47</v>
      </c>
      <c r="F358" s="111" t="s">
        <v>121</v>
      </c>
      <c r="G358" s="111">
        <v>300</v>
      </c>
      <c r="H358" s="98">
        <f t="shared" si="42"/>
        <v>14100</v>
      </c>
      <c r="I358" s="98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8"/>
      <c r="W358" s="128"/>
    </row>
    <row r="359" s="76" customFormat="1" ht="13" spans="1:23">
      <c r="A359" s="91">
        <v>352</v>
      </c>
      <c r="B359" s="109"/>
      <c r="C359" s="129" t="s">
        <v>652</v>
      </c>
      <c r="D359" s="111"/>
      <c r="E359" s="112">
        <v>47</v>
      </c>
      <c r="F359" s="111" t="s">
        <v>121</v>
      </c>
      <c r="G359" s="111">
        <v>175</v>
      </c>
      <c r="H359" s="98">
        <f t="shared" si="42"/>
        <v>8225</v>
      </c>
      <c r="I359" s="98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8"/>
      <c r="W359" s="128"/>
    </row>
    <row r="360" s="76" customFormat="1" ht="13" spans="1:23">
      <c r="A360" s="91">
        <v>353</v>
      </c>
      <c r="B360" s="109"/>
      <c r="C360" s="129" t="s">
        <v>608</v>
      </c>
      <c r="D360" s="111"/>
      <c r="E360" s="112">
        <v>47</v>
      </c>
      <c r="F360" s="111" t="s">
        <v>121</v>
      </c>
      <c r="G360" s="111">
        <v>300</v>
      </c>
      <c r="H360" s="98">
        <f t="shared" si="42"/>
        <v>14100</v>
      </c>
      <c r="I360" s="98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8"/>
      <c r="W360" s="128"/>
    </row>
    <row r="361" s="76" customFormat="1" ht="13" spans="1:23">
      <c r="A361" s="91">
        <v>354</v>
      </c>
      <c r="B361" s="109"/>
      <c r="C361" s="129" t="s">
        <v>614</v>
      </c>
      <c r="D361" s="111"/>
      <c r="E361" s="112">
        <v>47</v>
      </c>
      <c r="F361" s="111" t="s">
        <v>121</v>
      </c>
      <c r="G361" s="111">
        <v>300</v>
      </c>
      <c r="H361" s="98">
        <f t="shared" si="42"/>
        <v>14100</v>
      </c>
      <c r="I361" s="98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8"/>
      <c r="W361" s="128"/>
    </row>
    <row r="362" s="76" customFormat="1" ht="13" spans="1:23">
      <c r="A362" s="91">
        <v>355</v>
      </c>
      <c r="B362" s="109"/>
      <c r="C362" s="129" t="s">
        <v>245</v>
      </c>
      <c r="D362" s="111"/>
      <c r="E362" s="112">
        <v>1</v>
      </c>
      <c r="F362" s="111" t="s">
        <v>105</v>
      </c>
      <c r="G362" s="111"/>
      <c r="H362" s="98">
        <f t="shared" si="42"/>
        <v>0</v>
      </c>
      <c r="I362" s="98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8"/>
      <c r="W362" s="128"/>
    </row>
    <row r="363" s="76" customFormat="1" ht="13" spans="1:23">
      <c r="A363" s="91">
        <v>356</v>
      </c>
      <c r="B363" s="109"/>
      <c r="C363" s="129" t="s">
        <v>246</v>
      </c>
      <c r="D363" s="111"/>
      <c r="E363" s="112">
        <v>1</v>
      </c>
      <c r="F363" s="111" t="s">
        <v>105</v>
      </c>
      <c r="G363" s="111"/>
      <c r="H363" s="98">
        <f t="shared" si="42"/>
        <v>0</v>
      </c>
      <c r="I363" s="98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8"/>
      <c r="W363" s="128"/>
    </row>
    <row r="364" s="76" customFormat="1" ht="13" spans="1:23">
      <c r="A364" s="91">
        <v>357</v>
      </c>
      <c r="B364" s="109"/>
      <c r="C364" s="129" t="s">
        <v>248</v>
      </c>
      <c r="D364" s="111"/>
      <c r="E364" s="112">
        <v>5</v>
      </c>
      <c r="F364" s="111" t="s">
        <v>653</v>
      </c>
      <c r="G364" s="111">
        <v>120</v>
      </c>
      <c r="H364" s="98">
        <f t="shared" si="42"/>
        <v>600</v>
      </c>
      <c r="I364" s="98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8"/>
      <c r="W364" s="128"/>
    </row>
    <row r="365" s="76" customFormat="1" ht="13" spans="1:23">
      <c r="A365" s="91">
        <v>358</v>
      </c>
      <c r="B365" s="109"/>
      <c r="C365" s="129" t="s">
        <v>654</v>
      </c>
      <c r="D365" s="111"/>
      <c r="E365" s="112">
        <v>47</v>
      </c>
      <c r="F365" s="111" t="s">
        <v>98</v>
      </c>
      <c r="G365" s="111">
        <v>15</v>
      </c>
      <c r="H365" s="98">
        <f t="shared" si="42"/>
        <v>705</v>
      </c>
      <c r="I365" s="98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8"/>
      <c r="W365" s="128"/>
    </row>
    <row r="366" s="76" customFormat="1" ht="13" spans="1:23">
      <c r="A366" s="91">
        <v>359</v>
      </c>
      <c r="B366" s="109"/>
      <c r="C366" s="129" t="s">
        <v>655</v>
      </c>
      <c r="D366" s="111"/>
      <c r="E366" s="112">
        <v>4</v>
      </c>
      <c r="F366" s="111" t="s">
        <v>98</v>
      </c>
      <c r="G366" s="111">
        <v>300</v>
      </c>
      <c r="H366" s="98">
        <f t="shared" si="42"/>
        <v>1200</v>
      </c>
      <c r="I366" s="98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8"/>
      <c r="W366" s="128"/>
    </row>
    <row r="367" s="76" customFormat="1" ht="13" spans="1:23">
      <c r="A367" s="91">
        <v>360</v>
      </c>
      <c r="B367" s="109"/>
      <c r="C367" s="110" t="s">
        <v>659</v>
      </c>
      <c r="D367" s="111"/>
      <c r="E367" s="112"/>
      <c r="F367" s="111"/>
      <c r="G367" s="111"/>
      <c r="H367" s="113">
        <f>SUM(H368:H378)</f>
        <v>56220</v>
      </c>
      <c r="I367" s="98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8"/>
      <c r="W367" s="128"/>
    </row>
    <row r="368" s="76" customFormat="1" ht="13" spans="1:23">
      <c r="A368" s="91">
        <v>361</v>
      </c>
      <c r="B368" s="109"/>
      <c r="C368" s="129" t="s">
        <v>649</v>
      </c>
      <c r="D368" s="111"/>
      <c r="E368" s="112">
        <v>36</v>
      </c>
      <c r="F368" s="111" t="s">
        <v>121</v>
      </c>
      <c r="G368" s="111">
        <v>250</v>
      </c>
      <c r="H368" s="98">
        <f t="shared" si="42"/>
        <v>9000</v>
      </c>
      <c r="I368" s="98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8"/>
      <c r="W368" s="128"/>
    </row>
    <row r="369" s="76" customFormat="1" ht="13" spans="1:23">
      <c r="A369" s="91">
        <v>362</v>
      </c>
      <c r="B369" s="109"/>
      <c r="C369" s="129" t="s">
        <v>650</v>
      </c>
      <c r="D369" s="111"/>
      <c r="E369" s="112">
        <v>36</v>
      </c>
      <c r="F369" s="111" t="s">
        <v>121</v>
      </c>
      <c r="G369" s="111">
        <v>175</v>
      </c>
      <c r="H369" s="98">
        <f t="shared" si="42"/>
        <v>6300</v>
      </c>
      <c r="I369" s="98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8"/>
      <c r="W369" s="128"/>
    </row>
    <row r="370" s="76" customFormat="1" ht="13" spans="1:23">
      <c r="A370" s="91">
        <v>363</v>
      </c>
      <c r="B370" s="109"/>
      <c r="C370" s="129" t="s">
        <v>651</v>
      </c>
      <c r="D370" s="111"/>
      <c r="E370" s="112">
        <v>36</v>
      </c>
      <c r="F370" s="111" t="s">
        <v>121</v>
      </c>
      <c r="G370" s="111">
        <v>300</v>
      </c>
      <c r="H370" s="98">
        <f t="shared" si="42"/>
        <v>10800</v>
      </c>
      <c r="I370" s="98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8"/>
      <c r="W370" s="128"/>
    </row>
    <row r="371" s="76" customFormat="1" ht="13" spans="1:23">
      <c r="A371" s="91">
        <v>364</v>
      </c>
      <c r="B371" s="109"/>
      <c r="C371" s="129" t="s">
        <v>652</v>
      </c>
      <c r="D371" s="111"/>
      <c r="E371" s="112">
        <v>36</v>
      </c>
      <c r="F371" s="111" t="s">
        <v>121</v>
      </c>
      <c r="G371" s="111">
        <v>175</v>
      </c>
      <c r="H371" s="98">
        <f t="shared" si="42"/>
        <v>6300</v>
      </c>
      <c r="I371" s="98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8"/>
      <c r="W371" s="128"/>
    </row>
    <row r="372" s="76" customFormat="1" ht="13" spans="1:23">
      <c r="A372" s="91">
        <v>365</v>
      </c>
      <c r="B372" s="109"/>
      <c r="C372" s="129" t="s">
        <v>608</v>
      </c>
      <c r="D372" s="111"/>
      <c r="E372" s="112">
        <v>36</v>
      </c>
      <c r="F372" s="111" t="s">
        <v>121</v>
      </c>
      <c r="G372" s="111">
        <v>300</v>
      </c>
      <c r="H372" s="98">
        <f t="shared" si="42"/>
        <v>10800</v>
      </c>
      <c r="I372" s="98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8"/>
      <c r="W372" s="128"/>
    </row>
    <row r="373" s="76" customFormat="1" ht="13" spans="1:23">
      <c r="A373" s="91">
        <v>366</v>
      </c>
      <c r="B373" s="109"/>
      <c r="C373" s="129" t="s">
        <v>614</v>
      </c>
      <c r="D373" s="111"/>
      <c r="E373" s="112">
        <v>36</v>
      </c>
      <c r="F373" s="111" t="s">
        <v>121</v>
      </c>
      <c r="G373" s="111">
        <v>300</v>
      </c>
      <c r="H373" s="98">
        <f t="shared" si="42"/>
        <v>10800</v>
      </c>
      <c r="I373" s="98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8"/>
      <c r="W373" s="128"/>
    </row>
    <row r="374" s="76" customFormat="1" ht="13" spans="1:23">
      <c r="A374" s="91">
        <v>367</v>
      </c>
      <c r="B374" s="109"/>
      <c r="C374" s="129" t="s">
        <v>245</v>
      </c>
      <c r="D374" s="111"/>
      <c r="E374" s="112">
        <v>1</v>
      </c>
      <c r="F374" s="111" t="s">
        <v>105</v>
      </c>
      <c r="G374" s="111"/>
      <c r="H374" s="98">
        <f t="shared" si="42"/>
        <v>0</v>
      </c>
      <c r="I374" s="98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8"/>
      <c r="W374" s="128"/>
    </row>
    <row r="375" s="76" customFormat="1" ht="13" spans="1:23">
      <c r="A375" s="91">
        <v>368</v>
      </c>
      <c r="B375" s="109"/>
      <c r="C375" s="129" t="s">
        <v>246</v>
      </c>
      <c r="D375" s="111"/>
      <c r="E375" s="112">
        <v>1</v>
      </c>
      <c r="F375" s="111" t="s">
        <v>105</v>
      </c>
      <c r="G375" s="111"/>
      <c r="H375" s="98">
        <f t="shared" si="42"/>
        <v>0</v>
      </c>
      <c r="I375" s="98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8"/>
      <c r="W375" s="128"/>
    </row>
    <row r="376" s="76" customFormat="1" ht="13" spans="1:23">
      <c r="A376" s="91">
        <v>369</v>
      </c>
      <c r="B376" s="109"/>
      <c r="C376" s="129" t="s">
        <v>248</v>
      </c>
      <c r="D376" s="111"/>
      <c r="E376" s="112">
        <v>4</v>
      </c>
      <c r="F376" s="111" t="s">
        <v>653</v>
      </c>
      <c r="G376" s="111">
        <v>120</v>
      </c>
      <c r="H376" s="98">
        <f t="shared" si="42"/>
        <v>480</v>
      </c>
      <c r="I376" s="98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8"/>
      <c r="W376" s="128"/>
    </row>
    <row r="377" s="76" customFormat="1" ht="13" spans="1:23">
      <c r="A377" s="91">
        <v>370</v>
      </c>
      <c r="B377" s="109"/>
      <c r="C377" s="129" t="s">
        <v>654</v>
      </c>
      <c r="D377" s="111"/>
      <c r="E377" s="112">
        <v>36</v>
      </c>
      <c r="F377" s="111" t="s">
        <v>98</v>
      </c>
      <c r="G377" s="111">
        <v>15</v>
      </c>
      <c r="H377" s="98">
        <f t="shared" si="42"/>
        <v>540</v>
      </c>
      <c r="I377" s="98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8"/>
      <c r="W377" s="128"/>
    </row>
    <row r="378" s="76" customFormat="1" ht="13" spans="1:23">
      <c r="A378" s="91">
        <v>371</v>
      </c>
      <c r="B378" s="109"/>
      <c r="C378" s="129" t="s">
        <v>655</v>
      </c>
      <c r="D378" s="111"/>
      <c r="E378" s="112">
        <v>4</v>
      </c>
      <c r="F378" s="111" t="s">
        <v>98</v>
      </c>
      <c r="G378" s="111">
        <v>300</v>
      </c>
      <c r="H378" s="98">
        <f t="shared" si="42"/>
        <v>1200</v>
      </c>
      <c r="I378" s="98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8"/>
      <c r="W378" s="128"/>
    </row>
    <row r="379" s="76" customFormat="1" ht="13" spans="1:23">
      <c r="A379" s="91">
        <v>372</v>
      </c>
      <c r="B379" s="109"/>
      <c r="C379" s="110" t="s">
        <v>660</v>
      </c>
      <c r="D379" s="111"/>
      <c r="E379" s="112"/>
      <c r="F379" s="111"/>
      <c r="G379" s="111"/>
      <c r="H379" s="113">
        <f>SUM(H380:H390)</f>
        <v>66945</v>
      </c>
      <c r="I379" s="98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8"/>
      <c r="W379" s="128"/>
    </row>
    <row r="380" s="76" customFormat="1" ht="13" spans="1:23">
      <c r="A380" s="91">
        <v>373</v>
      </c>
      <c r="B380" s="109"/>
      <c r="C380" s="129" t="s">
        <v>649</v>
      </c>
      <c r="D380" s="111"/>
      <c r="E380" s="112">
        <v>43</v>
      </c>
      <c r="F380" s="111" t="s">
        <v>121</v>
      </c>
      <c r="G380" s="111">
        <v>250</v>
      </c>
      <c r="H380" s="98">
        <f t="shared" si="42"/>
        <v>10750</v>
      </c>
      <c r="I380" s="98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8"/>
      <c r="W380" s="128"/>
    </row>
    <row r="381" s="76" customFormat="1" ht="13" spans="1:23">
      <c r="A381" s="91">
        <v>374</v>
      </c>
      <c r="B381" s="109"/>
      <c r="C381" s="129" t="s">
        <v>650</v>
      </c>
      <c r="D381" s="111"/>
      <c r="E381" s="112">
        <v>43</v>
      </c>
      <c r="F381" s="111" t="s">
        <v>121</v>
      </c>
      <c r="G381" s="111">
        <v>175</v>
      </c>
      <c r="H381" s="98">
        <f t="shared" si="42"/>
        <v>7525</v>
      </c>
      <c r="I381" s="98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8"/>
      <c r="W381" s="128"/>
    </row>
    <row r="382" s="76" customFormat="1" ht="13" spans="1:23">
      <c r="A382" s="91">
        <v>375</v>
      </c>
      <c r="B382" s="109"/>
      <c r="C382" s="129" t="s">
        <v>651</v>
      </c>
      <c r="D382" s="111"/>
      <c r="E382" s="112">
        <v>43</v>
      </c>
      <c r="F382" s="111" t="s">
        <v>121</v>
      </c>
      <c r="G382" s="111">
        <v>300</v>
      </c>
      <c r="H382" s="98">
        <f t="shared" si="42"/>
        <v>12900</v>
      </c>
      <c r="I382" s="98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8"/>
      <c r="W382" s="128"/>
    </row>
    <row r="383" s="76" customFormat="1" ht="13" spans="1:23">
      <c r="A383" s="91">
        <v>376</v>
      </c>
      <c r="B383" s="109"/>
      <c r="C383" s="129" t="s">
        <v>652</v>
      </c>
      <c r="D383" s="111"/>
      <c r="E383" s="112">
        <v>43</v>
      </c>
      <c r="F383" s="111" t="s">
        <v>121</v>
      </c>
      <c r="G383" s="111">
        <v>175</v>
      </c>
      <c r="H383" s="98">
        <f t="shared" si="42"/>
        <v>7525</v>
      </c>
      <c r="I383" s="98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8"/>
      <c r="W383" s="128"/>
    </row>
    <row r="384" s="76" customFormat="1" ht="13" spans="1:23">
      <c r="A384" s="91">
        <v>377</v>
      </c>
      <c r="B384" s="109"/>
      <c r="C384" s="129" t="s">
        <v>608</v>
      </c>
      <c r="D384" s="111"/>
      <c r="E384" s="112">
        <v>43</v>
      </c>
      <c r="F384" s="111" t="s">
        <v>121</v>
      </c>
      <c r="G384" s="111">
        <v>300</v>
      </c>
      <c r="H384" s="98">
        <f t="shared" si="42"/>
        <v>12900</v>
      </c>
      <c r="I384" s="98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8"/>
      <c r="W384" s="128"/>
    </row>
    <row r="385" s="76" customFormat="1" ht="13" spans="1:23">
      <c r="A385" s="91">
        <v>378</v>
      </c>
      <c r="B385" s="109"/>
      <c r="C385" s="129" t="s">
        <v>614</v>
      </c>
      <c r="D385" s="111"/>
      <c r="E385" s="112">
        <v>43</v>
      </c>
      <c r="F385" s="111" t="s">
        <v>121</v>
      </c>
      <c r="G385" s="111">
        <v>300</v>
      </c>
      <c r="H385" s="98">
        <f t="shared" si="42"/>
        <v>12900</v>
      </c>
      <c r="I385" s="98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8"/>
      <c r="W385" s="128"/>
    </row>
    <row r="386" s="76" customFormat="1" ht="13" spans="1:23">
      <c r="A386" s="91">
        <v>379</v>
      </c>
      <c r="B386" s="109"/>
      <c r="C386" s="129" t="s">
        <v>245</v>
      </c>
      <c r="D386" s="111"/>
      <c r="E386" s="112">
        <v>1</v>
      </c>
      <c r="F386" s="111" t="s">
        <v>105</v>
      </c>
      <c r="G386" s="111"/>
      <c r="H386" s="98">
        <f t="shared" si="42"/>
        <v>0</v>
      </c>
      <c r="I386" s="98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8"/>
      <c r="W386" s="128"/>
    </row>
    <row r="387" s="76" customFormat="1" ht="13" spans="1:23">
      <c r="A387" s="91">
        <v>380</v>
      </c>
      <c r="B387" s="109"/>
      <c r="C387" s="129" t="s">
        <v>246</v>
      </c>
      <c r="D387" s="111"/>
      <c r="E387" s="112">
        <v>1</v>
      </c>
      <c r="F387" s="111" t="s">
        <v>105</v>
      </c>
      <c r="G387" s="111"/>
      <c r="H387" s="98">
        <f t="shared" si="42"/>
        <v>0</v>
      </c>
      <c r="I387" s="98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8"/>
      <c r="W387" s="128"/>
    </row>
    <row r="388" s="76" customFormat="1" ht="13" spans="1:23">
      <c r="A388" s="91">
        <v>381</v>
      </c>
      <c r="B388" s="109"/>
      <c r="C388" s="129" t="s">
        <v>248</v>
      </c>
      <c r="D388" s="111"/>
      <c r="E388" s="112">
        <v>5</v>
      </c>
      <c r="F388" s="111" t="s">
        <v>653</v>
      </c>
      <c r="G388" s="111">
        <v>120</v>
      </c>
      <c r="H388" s="98">
        <f t="shared" si="42"/>
        <v>600</v>
      </c>
      <c r="I388" s="98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8"/>
      <c r="W388" s="128"/>
    </row>
    <row r="389" s="76" customFormat="1" ht="13" spans="1:23">
      <c r="A389" s="91">
        <v>382</v>
      </c>
      <c r="B389" s="109"/>
      <c r="C389" s="129" t="s">
        <v>654</v>
      </c>
      <c r="D389" s="111"/>
      <c r="E389" s="112">
        <v>43</v>
      </c>
      <c r="F389" s="111" t="s">
        <v>98</v>
      </c>
      <c r="G389" s="111">
        <v>15</v>
      </c>
      <c r="H389" s="98">
        <f t="shared" si="42"/>
        <v>645</v>
      </c>
      <c r="I389" s="98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8"/>
      <c r="W389" s="128"/>
    </row>
    <row r="390" s="76" customFormat="1" ht="13" spans="1:23">
      <c r="A390" s="91">
        <v>383</v>
      </c>
      <c r="B390" s="109"/>
      <c r="C390" s="129" t="s">
        <v>655</v>
      </c>
      <c r="D390" s="111"/>
      <c r="E390" s="112">
        <v>4</v>
      </c>
      <c r="F390" s="111" t="s">
        <v>98</v>
      </c>
      <c r="G390" s="111">
        <v>300</v>
      </c>
      <c r="H390" s="98">
        <f t="shared" si="42"/>
        <v>1200</v>
      </c>
      <c r="I390" s="98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8"/>
      <c r="W390" s="128"/>
    </row>
    <row r="391" s="76" customFormat="1" ht="13" spans="1:23">
      <c r="A391" s="91">
        <v>384</v>
      </c>
      <c r="B391" s="109"/>
      <c r="C391" s="110" t="s">
        <v>661</v>
      </c>
      <c r="D391" s="111"/>
      <c r="E391" s="112"/>
      <c r="F391" s="111"/>
      <c r="G391" s="111"/>
      <c r="H391" s="113">
        <f>SUM(H392:H402)</f>
        <v>68460</v>
      </c>
      <c r="I391" s="98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8"/>
      <c r="W391" s="128"/>
    </row>
    <row r="392" s="76" customFormat="1" ht="13" spans="1:23">
      <c r="A392" s="91">
        <v>385</v>
      </c>
      <c r="B392" s="109"/>
      <c r="C392" s="129" t="s">
        <v>649</v>
      </c>
      <c r="D392" s="111"/>
      <c r="E392" s="112">
        <v>44</v>
      </c>
      <c r="F392" s="111" t="s">
        <v>121</v>
      </c>
      <c r="G392" s="111">
        <v>250</v>
      </c>
      <c r="H392" s="98">
        <f t="shared" si="42"/>
        <v>11000</v>
      </c>
      <c r="I392" s="98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8"/>
      <c r="W392" s="128"/>
    </row>
    <row r="393" s="76" customFormat="1" ht="13" spans="1:23">
      <c r="A393" s="91">
        <v>386</v>
      </c>
      <c r="B393" s="109"/>
      <c r="C393" s="129" t="s">
        <v>650</v>
      </c>
      <c r="D393" s="111"/>
      <c r="E393" s="112">
        <v>44</v>
      </c>
      <c r="F393" s="111" t="s">
        <v>121</v>
      </c>
      <c r="G393" s="111">
        <v>175</v>
      </c>
      <c r="H393" s="98">
        <f t="shared" si="42"/>
        <v>7700</v>
      </c>
      <c r="I393" s="98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8"/>
      <c r="W393" s="128"/>
    </row>
    <row r="394" s="76" customFormat="1" ht="13" spans="1:23">
      <c r="A394" s="91">
        <v>387</v>
      </c>
      <c r="B394" s="109"/>
      <c r="C394" s="129" t="s">
        <v>651</v>
      </c>
      <c r="D394" s="111"/>
      <c r="E394" s="112">
        <v>44</v>
      </c>
      <c r="F394" s="111" t="s">
        <v>121</v>
      </c>
      <c r="G394" s="111">
        <v>300</v>
      </c>
      <c r="H394" s="98">
        <f t="shared" si="42"/>
        <v>13200</v>
      </c>
      <c r="I394" s="98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8"/>
      <c r="W394" s="128"/>
    </row>
    <row r="395" s="76" customFormat="1" ht="13" spans="1:23">
      <c r="A395" s="91">
        <v>388</v>
      </c>
      <c r="B395" s="109"/>
      <c r="C395" s="129" t="s">
        <v>652</v>
      </c>
      <c r="D395" s="111"/>
      <c r="E395" s="112">
        <v>44</v>
      </c>
      <c r="F395" s="111" t="s">
        <v>121</v>
      </c>
      <c r="G395" s="111">
        <v>175</v>
      </c>
      <c r="H395" s="98">
        <f t="shared" si="42"/>
        <v>7700</v>
      </c>
      <c r="I395" s="98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8"/>
      <c r="W395" s="128"/>
    </row>
    <row r="396" s="76" customFormat="1" ht="13" spans="1:23">
      <c r="A396" s="91">
        <v>389</v>
      </c>
      <c r="B396" s="109"/>
      <c r="C396" s="129" t="s">
        <v>608</v>
      </c>
      <c r="D396" s="111"/>
      <c r="E396" s="112">
        <v>44</v>
      </c>
      <c r="F396" s="111" t="s">
        <v>121</v>
      </c>
      <c r="G396" s="111">
        <v>300</v>
      </c>
      <c r="H396" s="98">
        <f t="shared" si="42"/>
        <v>13200</v>
      </c>
      <c r="I396" s="98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8"/>
      <c r="W396" s="128"/>
    </row>
    <row r="397" s="76" customFormat="1" ht="13" spans="1:23">
      <c r="A397" s="91">
        <v>390</v>
      </c>
      <c r="B397" s="109"/>
      <c r="C397" s="129" t="s">
        <v>614</v>
      </c>
      <c r="D397" s="111"/>
      <c r="E397" s="112">
        <v>44</v>
      </c>
      <c r="F397" s="111" t="s">
        <v>121</v>
      </c>
      <c r="G397" s="111">
        <v>300</v>
      </c>
      <c r="H397" s="98">
        <f t="shared" ref="H397:H450" si="43">G397*E397</f>
        <v>13200</v>
      </c>
      <c r="I397" s="98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8"/>
      <c r="W397" s="128"/>
    </row>
    <row r="398" s="76" customFormat="1" ht="13" spans="1:23">
      <c r="A398" s="91">
        <v>391</v>
      </c>
      <c r="B398" s="109"/>
      <c r="C398" s="129" t="s">
        <v>245</v>
      </c>
      <c r="D398" s="111"/>
      <c r="E398" s="112">
        <v>1</v>
      </c>
      <c r="F398" s="111" t="s">
        <v>105</v>
      </c>
      <c r="G398" s="111"/>
      <c r="H398" s="98">
        <f t="shared" si="43"/>
        <v>0</v>
      </c>
      <c r="I398" s="98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8"/>
      <c r="W398" s="128"/>
    </row>
    <row r="399" s="76" customFormat="1" ht="13" spans="1:23">
      <c r="A399" s="91">
        <v>392</v>
      </c>
      <c r="B399" s="109"/>
      <c r="C399" s="129" t="s">
        <v>246</v>
      </c>
      <c r="D399" s="111"/>
      <c r="E399" s="112">
        <v>1</v>
      </c>
      <c r="F399" s="111" t="s">
        <v>105</v>
      </c>
      <c r="G399" s="111"/>
      <c r="H399" s="98">
        <f t="shared" si="43"/>
        <v>0</v>
      </c>
      <c r="I399" s="98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8"/>
      <c r="W399" s="128"/>
    </row>
    <row r="400" s="76" customFormat="1" ht="13" spans="1:23">
      <c r="A400" s="91">
        <v>393</v>
      </c>
      <c r="B400" s="109"/>
      <c r="C400" s="129" t="s">
        <v>248</v>
      </c>
      <c r="D400" s="111"/>
      <c r="E400" s="112">
        <v>5</v>
      </c>
      <c r="F400" s="111" t="s">
        <v>653</v>
      </c>
      <c r="G400" s="111">
        <v>120</v>
      </c>
      <c r="H400" s="98">
        <f t="shared" si="43"/>
        <v>600</v>
      </c>
      <c r="I400" s="98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8"/>
      <c r="W400" s="128"/>
    </row>
    <row r="401" s="76" customFormat="1" ht="13" spans="1:23">
      <c r="A401" s="91">
        <v>394</v>
      </c>
      <c r="B401" s="109"/>
      <c r="C401" s="129" t="s">
        <v>654</v>
      </c>
      <c r="D401" s="111"/>
      <c r="E401" s="112">
        <v>44</v>
      </c>
      <c r="F401" s="111" t="s">
        <v>98</v>
      </c>
      <c r="G401" s="111">
        <v>15</v>
      </c>
      <c r="H401" s="98">
        <f t="shared" si="43"/>
        <v>660</v>
      </c>
      <c r="I401" s="98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8"/>
      <c r="W401" s="128"/>
    </row>
    <row r="402" s="76" customFormat="1" ht="13" spans="1:23">
      <c r="A402" s="91">
        <v>395</v>
      </c>
      <c r="B402" s="109"/>
      <c r="C402" s="129" t="s">
        <v>655</v>
      </c>
      <c r="D402" s="111"/>
      <c r="E402" s="112">
        <v>4</v>
      </c>
      <c r="F402" s="111" t="s">
        <v>98</v>
      </c>
      <c r="G402" s="111">
        <v>300</v>
      </c>
      <c r="H402" s="98">
        <f t="shared" si="43"/>
        <v>1200</v>
      </c>
      <c r="I402" s="98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8"/>
      <c r="W402" s="128"/>
    </row>
    <row r="403" s="76" customFormat="1" ht="13" spans="1:23">
      <c r="A403" s="91">
        <v>396</v>
      </c>
      <c r="B403" s="109"/>
      <c r="C403" s="110" t="s">
        <v>662</v>
      </c>
      <c r="D403" s="111"/>
      <c r="E403" s="112"/>
      <c r="F403" s="111"/>
      <c r="G403" s="111"/>
      <c r="H403" s="113">
        <f>SUM(H404:H414)</f>
        <v>57735</v>
      </c>
      <c r="I403" s="98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8"/>
      <c r="W403" s="128"/>
    </row>
    <row r="404" s="76" customFormat="1" ht="13" spans="1:23">
      <c r="A404" s="91">
        <v>397</v>
      </c>
      <c r="B404" s="109"/>
      <c r="C404" s="129" t="s">
        <v>649</v>
      </c>
      <c r="D404" s="111"/>
      <c r="E404" s="112">
        <v>37</v>
      </c>
      <c r="F404" s="111" t="s">
        <v>121</v>
      </c>
      <c r="G404" s="111">
        <v>250</v>
      </c>
      <c r="H404" s="98">
        <f t="shared" si="43"/>
        <v>9250</v>
      </c>
      <c r="I404" s="98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8"/>
      <c r="W404" s="128"/>
    </row>
    <row r="405" s="76" customFormat="1" ht="13" spans="1:23">
      <c r="A405" s="91">
        <v>398</v>
      </c>
      <c r="B405" s="109"/>
      <c r="C405" s="129" t="s">
        <v>650</v>
      </c>
      <c r="D405" s="111"/>
      <c r="E405" s="112">
        <v>37</v>
      </c>
      <c r="F405" s="111" t="s">
        <v>121</v>
      </c>
      <c r="G405" s="111">
        <v>175</v>
      </c>
      <c r="H405" s="98">
        <f t="shared" si="43"/>
        <v>6475</v>
      </c>
      <c r="I405" s="98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8"/>
      <c r="W405" s="128"/>
    </row>
    <row r="406" s="76" customFormat="1" ht="13" spans="1:23">
      <c r="A406" s="91">
        <v>399</v>
      </c>
      <c r="B406" s="109"/>
      <c r="C406" s="129" t="s">
        <v>651</v>
      </c>
      <c r="D406" s="111"/>
      <c r="E406" s="112">
        <v>37</v>
      </c>
      <c r="F406" s="111" t="s">
        <v>121</v>
      </c>
      <c r="G406" s="111">
        <v>300</v>
      </c>
      <c r="H406" s="98">
        <f t="shared" si="43"/>
        <v>11100</v>
      </c>
      <c r="I406" s="98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8"/>
      <c r="W406" s="128"/>
    </row>
    <row r="407" s="76" customFormat="1" ht="13" spans="1:23">
      <c r="A407" s="91">
        <v>400</v>
      </c>
      <c r="B407" s="109"/>
      <c r="C407" s="129" t="s">
        <v>652</v>
      </c>
      <c r="D407" s="111"/>
      <c r="E407" s="112">
        <v>37</v>
      </c>
      <c r="F407" s="111" t="s">
        <v>121</v>
      </c>
      <c r="G407" s="111">
        <v>175</v>
      </c>
      <c r="H407" s="98">
        <f t="shared" si="43"/>
        <v>6475</v>
      </c>
      <c r="I407" s="98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8"/>
      <c r="W407" s="128"/>
    </row>
    <row r="408" s="76" customFormat="1" ht="13" spans="1:23">
      <c r="A408" s="91">
        <v>401</v>
      </c>
      <c r="B408" s="109"/>
      <c r="C408" s="129" t="s">
        <v>608</v>
      </c>
      <c r="D408" s="111"/>
      <c r="E408" s="112">
        <v>37</v>
      </c>
      <c r="F408" s="111" t="s">
        <v>121</v>
      </c>
      <c r="G408" s="111">
        <v>300</v>
      </c>
      <c r="H408" s="98">
        <f t="shared" si="43"/>
        <v>11100</v>
      </c>
      <c r="I408" s="98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8"/>
      <c r="W408" s="128"/>
    </row>
    <row r="409" s="76" customFormat="1" ht="13" spans="1:23">
      <c r="A409" s="91">
        <v>402</v>
      </c>
      <c r="B409" s="109"/>
      <c r="C409" s="129" t="s">
        <v>614</v>
      </c>
      <c r="D409" s="111"/>
      <c r="E409" s="112">
        <v>37</v>
      </c>
      <c r="F409" s="111" t="s">
        <v>121</v>
      </c>
      <c r="G409" s="111">
        <v>300</v>
      </c>
      <c r="H409" s="98">
        <f t="shared" si="43"/>
        <v>11100</v>
      </c>
      <c r="I409" s="98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8"/>
      <c r="W409" s="128"/>
    </row>
    <row r="410" s="76" customFormat="1" ht="13" spans="1:23">
      <c r="A410" s="91">
        <v>403</v>
      </c>
      <c r="B410" s="109"/>
      <c r="C410" s="129" t="s">
        <v>245</v>
      </c>
      <c r="D410" s="111"/>
      <c r="E410" s="112">
        <v>1</v>
      </c>
      <c r="F410" s="111" t="s">
        <v>105</v>
      </c>
      <c r="G410" s="111"/>
      <c r="H410" s="98">
        <f t="shared" si="43"/>
        <v>0</v>
      </c>
      <c r="I410" s="98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8"/>
      <c r="W410" s="128"/>
    </row>
    <row r="411" s="76" customFormat="1" ht="13" spans="1:23">
      <c r="A411" s="91">
        <v>404</v>
      </c>
      <c r="B411" s="109"/>
      <c r="C411" s="129" t="s">
        <v>246</v>
      </c>
      <c r="D411" s="111"/>
      <c r="E411" s="112">
        <v>1</v>
      </c>
      <c r="F411" s="111" t="s">
        <v>105</v>
      </c>
      <c r="G411" s="111"/>
      <c r="H411" s="98">
        <f t="shared" si="43"/>
        <v>0</v>
      </c>
      <c r="I411" s="98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8"/>
      <c r="W411" s="128"/>
    </row>
    <row r="412" s="76" customFormat="1" ht="13" spans="1:23">
      <c r="A412" s="91">
        <v>405</v>
      </c>
      <c r="B412" s="109"/>
      <c r="C412" s="129" t="s">
        <v>248</v>
      </c>
      <c r="D412" s="111"/>
      <c r="E412" s="112">
        <v>4</v>
      </c>
      <c r="F412" s="111" t="s">
        <v>653</v>
      </c>
      <c r="G412" s="111">
        <v>120</v>
      </c>
      <c r="H412" s="98">
        <f t="shared" si="43"/>
        <v>480</v>
      </c>
      <c r="I412" s="98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8"/>
      <c r="W412" s="128"/>
    </row>
    <row r="413" s="76" customFormat="1" ht="13" spans="1:23">
      <c r="A413" s="91">
        <v>406</v>
      </c>
      <c r="B413" s="109"/>
      <c r="C413" s="129" t="s">
        <v>654</v>
      </c>
      <c r="D413" s="111"/>
      <c r="E413" s="112">
        <v>37</v>
      </c>
      <c r="F413" s="111" t="s">
        <v>98</v>
      </c>
      <c r="G413" s="111">
        <v>15</v>
      </c>
      <c r="H413" s="98">
        <f t="shared" si="43"/>
        <v>555</v>
      </c>
      <c r="I413" s="98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8"/>
      <c r="W413" s="128"/>
    </row>
    <row r="414" s="76" customFormat="1" ht="13" spans="1:23">
      <c r="A414" s="91">
        <v>407</v>
      </c>
      <c r="B414" s="109"/>
      <c r="C414" s="129" t="s">
        <v>655</v>
      </c>
      <c r="D414" s="111"/>
      <c r="E414" s="112">
        <v>4</v>
      </c>
      <c r="F414" s="111" t="s">
        <v>98</v>
      </c>
      <c r="G414" s="111">
        <v>300</v>
      </c>
      <c r="H414" s="98">
        <f t="shared" si="43"/>
        <v>1200</v>
      </c>
      <c r="I414" s="98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8"/>
      <c r="W414" s="128"/>
    </row>
    <row r="415" s="76" customFormat="1" ht="13" spans="1:23">
      <c r="A415" s="91">
        <v>408</v>
      </c>
      <c r="B415" s="109"/>
      <c r="C415" s="110" t="s">
        <v>663</v>
      </c>
      <c r="D415" s="111"/>
      <c r="E415" s="112"/>
      <c r="F415" s="111"/>
      <c r="G415" s="111"/>
      <c r="H415" s="113">
        <f>SUM(H416:H426)</f>
        <v>50160</v>
      </c>
      <c r="I415" s="98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8"/>
      <c r="W415" s="128"/>
    </row>
    <row r="416" s="76" customFormat="1" ht="13" spans="1:23">
      <c r="A416" s="91">
        <v>409</v>
      </c>
      <c r="B416" s="109"/>
      <c r="C416" s="129" t="s">
        <v>649</v>
      </c>
      <c r="D416" s="111"/>
      <c r="E416" s="112">
        <v>32</v>
      </c>
      <c r="F416" s="111" t="s">
        <v>121</v>
      </c>
      <c r="G416" s="111">
        <v>250</v>
      </c>
      <c r="H416" s="98">
        <f t="shared" si="43"/>
        <v>8000</v>
      </c>
      <c r="I416" s="98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8"/>
      <c r="W416" s="128"/>
    </row>
    <row r="417" s="76" customFormat="1" ht="13" spans="1:23">
      <c r="A417" s="91">
        <v>410</v>
      </c>
      <c r="B417" s="109"/>
      <c r="C417" s="129" t="s">
        <v>650</v>
      </c>
      <c r="D417" s="111"/>
      <c r="E417" s="112">
        <v>32</v>
      </c>
      <c r="F417" s="111" t="s">
        <v>121</v>
      </c>
      <c r="G417" s="111">
        <v>175</v>
      </c>
      <c r="H417" s="98">
        <f t="shared" si="43"/>
        <v>5600</v>
      </c>
      <c r="I417" s="98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8"/>
      <c r="W417" s="128"/>
    </row>
    <row r="418" s="76" customFormat="1" ht="13" spans="1:23">
      <c r="A418" s="91">
        <v>411</v>
      </c>
      <c r="B418" s="109"/>
      <c r="C418" s="129" t="s">
        <v>651</v>
      </c>
      <c r="D418" s="111"/>
      <c r="E418" s="112">
        <v>32</v>
      </c>
      <c r="F418" s="111" t="s">
        <v>121</v>
      </c>
      <c r="G418" s="111">
        <v>300</v>
      </c>
      <c r="H418" s="98">
        <f t="shared" si="43"/>
        <v>9600</v>
      </c>
      <c r="I418" s="98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8"/>
      <c r="W418" s="128"/>
    </row>
    <row r="419" s="76" customFormat="1" ht="13" spans="1:23">
      <c r="A419" s="91">
        <v>412</v>
      </c>
      <c r="B419" s="109"/>
      <c r="C419" s="129" t="s">
        <v>652</v>
      </c>
      <c r="D419" s="111"/>
      <c r="E419" s="112">
        <v>32</v>
      </c>
      <c r="F419" s="111" t="s">
        <v>121</v>
      </c>
      <c r="G419" s="111">
        <v>175</v>
      </c>
      <c r="H419" s="98">
        <f t="shared" si="43"/>
        <v>5600</v>
      </c>
      <c r="I419" s="98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8"/>
      <c r="W419" s="128"/>
    </row>
    <row r="420" s="76" customFormat="1" ht="13" spans="1:23">
      <c r="A420" s="91">
        <v>413</v>
      </c>
      <c r="B420" s="109"/>
      <c r="C420" s="129" t="s">
        <v>608</v>
      </c>
      <c r="D420" s="111"/>
      <c r="E420" s="112">
        <v>32</v>
      </c>
      <c r="F420" s="111" t="s">
        <v>121</v>
      </c>
      <c r="G420" s="111">
        <v>300</v>
      </c>
      <c r="H420" s="98">
        <f t="shared" si="43"/>
        <v>9600</v>
      </c>
      <c r="I420" s="98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8"/>
      <c r="W420" s="128"/>
    </row>
    <row r="421" s="76" customFormat="1" ht="13" spans="1:23">
      <c r="A421" s="91">
        <v>414</v>
      </c>
      <c r="B421" s="109"/>
      <c r="C421" s="129" t="s">
        <v>614</v>
      </c>
      <c r="D421" s="111"/>
      <c r="E421" s="112">
        <v>32</v>
      </c>
      <c r="F421" s="111" t="s">
        <v>121</v>
      </c>
      <c r="G421" s="111">
        <v>300</v>
      </c>
      <c r="H421" s="98">
        <f t="shared" si="43"/>
        <v>9600</v>
      </c>
      <c r="I421" s="98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8"/>
      <c r="W421" s="128"/>
    </row>
    <row r="422" s="76" customFormat="1" ht="13" spans="1:23">
      <c r="A422" s="91">
        <v>415</v>
      </c>
      <c r="B422" s="109"/>
      <c r="C422" s="129" t="s">
        <v>245</v>
      </c>
      <c r="D422" s="111"/>
      <c r="E422" s="112">
        <v>1</v>
      </c>
      <c r="F422" s="111" t="s">
        <v>105</v>
      </c>
      <c r="G422" s="111"/>
      <c r="H422" s="98">
        <f t="shared" si="43"/>
        <v>0</v>
      </c>
      <c r="I422" s="98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8"/>
      <c r="W422" s="128"/>
    </row>
    <row r="423" s="76" customFormat="1" ht="13" spans="1:23">
      <c r="A423" s="91">
        <v>416</v>
      </c>
      <c r="B423" s="109"/>
      <c r="C423" s="129" t="s">
        <v>246</v>
      </c>
      <c r="D423" s="111"/>
      <c r="E423" s="112">
        <v>1</v>
      </c>
      <c r="F423" s="111" t="s">
        <v>105</v>
      </c>
      <c r="G423" s="111"/>
      <c r="H423" s="98">
        <f t="shared" si="43"/>
        <v>0</v>
      </c>
      <c r="I423" s="98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8"/>
      <c r="W423" s="128"/>
    </row>
    <row r="424" s="76" customFormat="1" ht="13" spans="1:23">
      <c r="A424" s="91">
        <v>417</v>
      </c>
      <c r="B424" s="109"/>
      <c r="C424" s="129" t="s">
        <v>248</v>
      </c>
      <c r="D424" s="111"/>
      <c r="E424" s="112">
        <v>4</v>
      </c>
      <c r="F424" s="111" t="s">
        <v>653</v>
      </c>
      <c r="G424" s="111">
        <v>120</v>
      </c>
      <c r="H424" s="98">
        <f t="shared" si="43"/>
        <v>480</v>
      </c>
      <c r="I424" s="98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8"/>
      <c r="W424" s="128"/>
    </row>
    <row r="425" s="76" customFormat="1" ht="13" spans="1:23">
      <c r="A425" s="91">
        <v>418</v>
      </c>
      <c r="B425" s="109"/>
      <c r="C425" s="129" t="s">
        <v>654</v>
      </c>
      <c r="D425" s="111"/>
      <c r="E425" s="112">
        <v>32</v>
      </c>
      <c r="F425" s="111" t="s">
        <v>98</v>
      </c>
      <c r="G425" s="111">
        <v>15</v>
      </c>
      <c r="H425" s="98">
        <f t="shared" si="43"/>
        <v>480</v>
      </c>
      <c r="I425" s="98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8"/>
      <c r="W425" s="128"/>
    </row>
    <row r="426" s="76" customFormat="1" ht="13" spans="1:23">
      <c r="A426" s="91">
        <v>419</v>
      </c>
      <c r="B426" s="109"/>
      <c r="C426" s="129" t="s">
        <v>655</v>
      </c>
      <c r="D426" s="111"/>
      <c r="E426" s="112">
        <v>4</v>
      </c>
      <c r="F426" s="111" t="s">
        <v>98</v>
      </c>
      <c r="G426" s="111">
        <v>300</v>
      </c>
      <c r="H426" s="98">
        <f t="shared" si="43"/>
        <v>1200</v>
      </c>
      <c r="I426" s="98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8"/>
      <c r="W426" s="128"/>
    </row>
    <row r="427" s="76" customFormat="1" ht="13" spans="1:23">
      <c r="A427" s="91">
        <v>420</v>
      </c>
      <c r="B427" s="109"/>
      <c r="C427" s="110" t="s">
        <v>664</v>
      </c>
      <c r="D427" s="111"/>
      <c r="E427" s="112"/>
      <c r="F427" s="111"/>
      <c r="G427" s="111"/>
      <c r="H427" s="113">
        <f>SUM(H428:H438)</f>
        <v>73005</v>
      </c>
      <c r="I427" s="98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8"/>
      <c r="W427" s="128"/>
    </row>
    <row r="428" s="76" customFormat="1" ht="13" spans="1:23">
      <c r="A428" s="91">
        <v>421</v>
      </c>
      <c r="B428" s="109"/>
      <c r="C428" s="129" t="s">
        <v>649</v>
      </c>
      <c r="D428" s="111"/>
      <c r="E428" s="112">
        <v>47</v>
      </c>
      <c r="F428" s="111" t="s">
        <v>121</v>
      </c>
      <c r="G428" s="111">
        <v>250</v>
      </c>
      <c r="H428" s="98">
        <f t="shared" si="43"/>
        <v>11750</v>
      </c>
      <c r="I428" s="98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8"/>
      <c r="W428" s="128"/>
    </row>
    <row r="429" s="76" customFormat="1" ht="13" spans="1:23">
      <c r="A429" s="91">
        <v>422</v>
      </c>
      <c r="B429" s="109"/>
      <c r="C429" s="129" t="s">
        <v>650</v>
      </c>
      <c r="D429" s="111"/>
      <c r="E429" s="112">
        <v>47</v>
      </c>
      <c r="F429" s="111" t="s">
        <v>121</v>
      </c>
      <c r="G429" s="111">
        <v>175</v>
      </c>
      <c r="H429" s="98">
        <f t="shared" si="43"/>
        <v>8225</v>
      </c>
      <c r="I429" s="98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8"/>
      <c r="W429" s="128"/>
    </row>
    <row r="430" s="76" customFormat="1" ht="13" spans="1:23">
      <c r="A430" s="91">
        <v>423</v>
      </c>
      <c r="B430" s="109"/>
      <c r="C430" s="129" t="s">
        <v>651</v>
      </c>
      <c r="D430" s="111"/>
      <c r="E430" s="112">
        <v>47</v>
      </c>
      <c r="F430" s="111" t="s">
        <v>121</v>
      </c>
      <c r="G430" s="111">
        <v>300</v>
      </c>
      <c r="H430" s="98">
        <f t="shared" si="43"/>
        <v>14100</v>
      </c>
      <c r="I430" s="98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8"/>
      <c r="W430" s="128"/>
    </row>
    <row r="431" s="76" customFormat="1" ht="13" spans="1:23">
      <c r="A431" s="91">
        <v>424</v>
      </c>
      <c r="B431" s="109"/>
      <c r="C431" s="129" t="s">
        <v>652</v>
      </c>
      <c r="D431" s="111"/>
      <c r="E431" s="112">
        <v>47</v>
      </c>
      <c r="F431" s="111" t="s">
        <v>121</v>
      </c>
      <c r="G431" s="111">
        <v>175</v>
      </c>
      <c r="H431" s="98">
        <f t="shared" si="43"/>
        <v>8225</v>
      </c>
      <c r="I431" s="98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8"/>
      <c r="W431" s="128"/>
    </row>
    <row r="432" s="76" customFormat="1" ht="13" spans="1:23">
      <c r="A432" s="91">
        <v>425</v>
      </c>
      <c r="B432" s="109"/>
      <c r="C432" s="129" t="s">
        <v>608</v>
      </c>
      <c r="D432" s="111"/>
      <c r="E432" s="112">
        <v>47</v>
      </c>
      <c r="F432" s="111" t="s">
        <v>121</v>
      </c>
      <c r="G432" s="111">
        <v>300</v>
      </c>
      <c r="H432" s="98">
        <f t="shared" si="43"/>
        <v>14100</v>
      </c>
      <c r="I432" s="98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8"/>
      <c r="W432" s="128"/>
    </row>
    <row r="433" s="76" customFormat="1" ht="13" spans="1:23">
      <c r="A433" s="91">
        <v>426</v>
      </c>
      <c r="B433" s="109"/>
      <c r="C433" s="129" t="s">
        <v>614</v>
      </c>
      <c r="D433" s="111"/>
      <c r="E433" s="112">
        <v>47</v>
      </c>
      <c r="F433" s="111" t="s">
        <v>121</v>
      </c>
      <c r="G433" s="111">
        <v>300</v>
      </c>
      <c r="H433" s="98">
        <f t="shared" si="43"/>
        <v>14100</v>
      </c>
      <c r="I433" s="98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8"/>
      <c r="W433" s="128"/>
    </row>
    <row r="434" s="76" customFormat="1" ht="13" spans="1:23">
      <c r="A434" s="91">
        <v>427</v>
      </c>
      <c r="B434" s="109"/>
      <c r="C434" s="129" t="s">
        <v>245</v>
      </c>
      <c r="D434" s="111"/>
      <c r="E434" s="112">
        <v>1</v>
      </c>
      <c r="F434" s="111" t="s">
        <v>105</v>
      </c>
      <c r="G434" s="111"/>
      <c r="H434" s="98">
        <f t="shared" si="43"/>
        <v>0</v>
      </c>
      <c r="I434" s="98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8"/>
      <c r="W434" s="128"/>
    </row>
    <row r="435" s="76" customFormat="1" ht="13" spans="1:23">
      <c r="A435" s="91">
        <v>428</v>
      </c>
      <c r="B435" s="109"/>
      <c r="C435" s="129" t="s">
        <v>246</v>
      </c>
      <c r="D435" s="111"/>
      <c r="E435" s="112">
        <v>1</v>
      </c>
      <c r="F435" s="111" t="s">
        <v>105</v>
      </c>
      <c r="G435" s="111"/>
      <c r="H435" s="98">
        <f t="shared" si="43"/>
        <v>0</v>
      </c>
      <c r="I435" s="98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8"/>
      <c r="W435" s="128"/>
    </row>
    <row r="436" s="76" customFormat="1" ht="13" spans="1:23">
      <c r="A436" s="91">
        <v>429</v>
      </c>
      <c r="B436" s="109"/>
      <c r="C436" s="129" t="s">
        <v>248</v>
      </c>
      <c r="D436" s="111"/>
      <c r="E436" s="112">
        <v>5</v>
      </c>
      <c r="F436" s="111" t="s">
        <v>653</v>
      </c>
      <c r="G436" s="111">
        <v>120</v>
      </c>
      <c r="H436" s="98">
        <f t="shared" si="43"/>
        <v>600</v>
      </c>
      <c r="I436" s="98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8"/>
      <c r="W436" s="128"/>
    </row>
    <row r="437" s="76" customFormat="1" ht="13" spans="1:23">
      <c r="A437" s="91">
        <v>430</v>
      </c>
      <c r="B437" s="109"/>
      <c r="C437" s="129" t="s">
        <v>654</v>
      </c>
      <c r="D437" s="111"/>
      <c r="E437" s="112">
        <v>47</v>
      </c>
      <c r="F437" s="111" t="s">
        <v>98</v>
      </c>
      <c r="G437" s="111">
        <v>15</v>
      </c>
      <c r="H437" s="98">
        <f t="shared" si="43"/>
        <v>705</v>
      </c>
      <c r="I437" s="98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8"/>
      <c r="W437" s="128"/>
    </row>
    <row r="438" s="76" customFormat="1" ht="13" spans="1:23">
      <c r="A438" s="91">
        <v>431</v>
      </c>
      <c r="B438" s="109"/>
      <c r="C438" s="129" t="s">
        <v>655</v>
      </c>
      <c r="D438" s="111"/>
      <c r="E438" s="112">
        <v>4</v>
      </c>
      <c r="F438" s="111" t="s">
        <v>98</v>
      </c>
      <c r="G438" s="111">
        <v>300</v>
      </c>
      <c r="H438" s="98">
        <f t="shared" si="43"/>
        <v>1200</v>
      </c>
      <c r="I438" s="98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8"/>
      <c r="W438" s="128"/>
    </row>
    <row r="439" s="76" customFormat="1" ht="13" spans="1:23">
      <c r="A439" s="91">
        <v>432</v>
      </c>
      <c r="B439" s="109"/>
      <c r="C439" s="110" t="s">
        <v>665</v>
      </c>
      <c r="D439" s="111"/>
      <c r="E439" s="112"/>
      <c r="F439" s="111"/>
      <c r="G439" s="111"/>
      <c r="H439" s="113">
        <f>SUM(H440:H450)</f>
        <v>56220</v>
      </c>
      <c r="I439" s="98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8"/>
      <c r="W439" s="128"/>
    </row>
    <row r="440" s="76" customFormat="1" ht="13" spans="1:23">
      <c r="A440" s="91">
        <v>433</v>
      </c>
      <c r="B440" s="109"/>
      <c r="C440" s="129" t="s">
        <v>649</v>
      </c>
      <c r="D440" s="111"/>
      <c r="E440" s="112">
        <v>36</v>
      </c>
      <c r="F440" s="111" t="s">
        <v>121</v>
      </c>
      <c r="G440" s="111">
        <v>250</v>
      </c>
      <c r="H440" s="98">
        <f t="shared" si="43"/>
        <v>9000</v>
      </c>
      <c r="I440" s="98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8"/>
      <c r="W440" s="128"/>
    </row>
    <row r="441" s="76" customFormat="1" ht="13" spans="1:23">
      <c r="A441" s="91">
        <v>434</v>
      </c>
      <c r="B441" s="109"/>
      <c r="C441" s="129" t="s">
        <v>650</v>
      </c>
      <c r="D441" s="111"/>
      <c r="E441" s="112">
        <v>36</v>
      </c>
      <c r="F441" s="111" t="s">
        <v>121</v>
      </c>
      <c r="G441" s="111">
        <v>175</v>
      </c>
      <c r="H441" s="98">
        <f t="shared" si="43"/>
        <v>6300</v>
      </c>
      <c r="I441" s="98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8"/>
      <c r="W441" s="128"/>
    </row>
    <row r="442" s="76" customFormat="1" ht="13" spans="1:23">
      <c r="A442" s="91">
        <v>435</v>
      </c>
      <c r="B442" s="109"/>
      <c r="C442" s="129" t="s">
        <v>651</v>
      </c>
      <c r="D442" s="111"/>
      <c r="E442" s="112">
        <v>36</v>
      </c>
      <c r="F442" s="111" t="s">
        <v>121</v>
      </c>
      <c r="G442" s="111">
        <v>300</v>
      </c>
      <c r="H442" s="98">
        <f t="shared" si="43"/>
        <v>10800</v>
      </c>
      <c r="I442" s="98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8"/>
      <c r="W442" s="128"/>
    </row>
    <row r="443" s="76" customFormat="1" ht="13" spans="1:23">
      <c r="A443" s="91">
        <v>436</v>
      </c>
      <c r="B443" s="109"/>
      <c r="C443" s="129" t="s">
        <v>652</v>
      </c>
      <c r="D443" s="111"/>
      <c r="E443" s="112">
        <v>36</v>
      </c>
      <c r="F443" s="111" t="s">
        <v>121</v>
      </c>
      <c r="G443" s="111">
        <v>175</v>
      </c>
      <c r="H443" s="98">
        <f t="shared" si="43"/>
        <v>6300</v>
      </c>
      <c r="I443" s="98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8"/>
      <c r="W443" s="128"/>
    </row>
    <row r="444" s="76" customFormat="1" ht="13" spans="1:23">
      <c r="A444" s="91">
        <v>437</v>
      </c>
      <c r="B444" s="109"/>
      <c r="C444" s="129" t="s">
        <v>608</v>
      </c>
      <c r="D444" s="111"/>
      <c r="E444" s="112">
        <v>36</v>
      </c>
      <c r="F444" s="111" t="s">
        <v>121</v>
      </c>
      <c r="G444" s="111">
        <v>300</v>
      </c>
      <c r="H444" s="98">
        <f t="shared" si="43"/>
        <v>10800</v>
      </c>
      <c r="I444" s="98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8"/>
      <c r="W444" s="128"/>
    </row>
    <row r="445" s="76" customFormat="1" ht="13" spans="1:23">
      <c r="A445" s="91">
        <v>438</v>
      </c>
      <c r="B445" s="109"/>
      <c r="C445" s="129" t="s">
        <v>614</v>
      </c>
      <c r="D445" s="111"/>
      <c r="E445" s="112">
        <v>36</v>
      </c>
      <c r="F445" s="111" t="s">
        <v>121</v>
      </c>
      <c r="G445" s="111">
        <v>300</v>
      </c>
      <c r="H445" s="98">
        <f t="shared" si="43"/>
        <v>10800</v>
      </c>
      <c r="I445" s="98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8"/>
      <c r="W445" s="128"/>
    </row>
    <row r="446" s="76" customFormat="1" ht="13" spans="1:23">
      <c r="A446" s="91">
        <v>439</v>
      </c>
      <c r="B446" s="109"/>
      <c r="C446" s="129" t="s">
        <v>245</v>
      </c>
      <c r="D446" s="111"/>
      <c r="E446" s="112">
        <v>1</v>
      </c>
      <c r="F446" s="111" t="s">
        <v>105</v>
      </c>
      <c r="G446" s="111"/>
      <c r="H446" s="98">
        <f t="shared" si="43"/>
        <v>0</v>
      </c>
      <c r="I446" s="98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8"/>
      <c r="W446" s="128"/>
    </row>
    <row r="447" s="76" customFormat="1" ht="13" spans="1:23">
      <c r="A447" s="91">
        <v>440</v>
      </c>
      <c r="B447" s="109"/>
      <c r="C447" s="129" t="s">
        <v>246</v>
      </c>
      <c r="D447" s="111"/>
      <c r="E447" s="112">
        <v>1</v>
      </c>
      <c r="F447" s="111" t="s">
        <v>105</v>
      </c>
      <c r="G447" s="111"/>
      <c r="H447" s="98">
        <f t="shared" si="43"/>
        <v>0</v>
      </c>
      <c r="I447" s="98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8"/>
      <c r="W447" s="128"/>
    </row>
    <row r="448" s="76" customFormat="1" ht="13" spans="1:23">
      <c r="A448" s="91">
        <v>441</v>
      </c>
      <c r="B448" s="109"/>
      <c r="C448" s="129" t="s">
        <v>248</v>
      </c>
      <c r="D448" s="111"/>
      <c r="E448" s="112">
        <v>4</v>
      </c>
      <c r="F448" s="111" t="s">
        <v>653</v>
      </c>
      <c r="G448" s="111">
        <v>120</v>
      </c>
      <c r="H448" s="98">
        <f t="shared" si="43"/>
        <v>480</v>
      </c>
      <c r="I448" s="98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8"/>
      <c r="W448" s="128"/>
    </row>
    <row r="449" s="76" customFormat="1" ht="13" spans="1:23">
      <c r="A449" s="91">
        <v>442</v>
      </c>
      <c r="B449" s="109"/>
      <c r="C449" s="129" t="s">
        <v>654</v>
      </c>
      <c r="D449" s="111"/>
      <c r="E449" s="112">
        <v>36</v>
      </c>
      <c r="F449" s="111" t="s">
        <v>98</v>
      </c>
      <c r="G449" s="111">
        <v>15</v>
      </c>
      <c r="H449" s="98">
        <f t="shared" si="43"/>
        <v>540</v>
      </c>
      <c r="I449" s="98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8"/>
      <c r="W449" s="128"/>
    </row>
    <row r="450" s="76" customFormat="1" ht="13" spans="1:23">
      <c r="A450" s="91">
        <v>443</v>
      </c>
      <c r="B450" s="109"/>
      <c r="C450" s="129" t="s">
        <v>655</v>
      </c>
      <c r="D450" s="111"/>
      <c r="E450" s="112">
        <v>4</v>
      </c>
      <c r="F450" s="111" t="s">
        <v>98</v>
      </c>
      <c r="G450" s="111">
        <v>300</v>
      </c>
      <c r="H450" s="98">
        <f t="shared" si="43"/>
        <v>1200</v>
      </c>
      <c r="I450" s="98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8"/>
      <c r="W450" s="128"/>
    </row>
    <row r="451" s="76" customFormat="1" ht="13" spans="1:23">
      <c r="A451" s="91">
        <v>444</v>
      </c>
      <c r="B451" s="109"/>
      <c r="C451" s="110" t="s">
        <v>666</v>
      </c>
      <c r="D451" s="111"/>
      <c r="E451" s="112"/>
      <c r="F451" s="111"/>
      <c r="G451" s="111"/>
      <c r="H451" s="113">
        <f>SUM(H452:H457)</f>
        <v>675000</v>
      </c>
      <c r="I451" s="98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8"/>
      <c r="W451" s="128"/>
    </row>
    <row r="452" s="76" customFormat="1" ht="13" spans="1:23">
      <c r="A452" s="91">
        <v>445</v>
      </c>
      <c r="B452" s="109"/>
      <c r="C452" s="129" t="s">
        <v>649</v>
      </c>
      <c r="D452" s="111"/>
      <c r="E452" s="112">
        <v>250</v>
      </c>
      <c r="F452" s="111" t="s">
        <v>121</v>
      </c>
      <c r="G452" s="111">
        <v>250</v>
      </c>
      <c r="H452" s="98">
        <f>G452*E452*2</f>
        <v>125000</v>
      </c>
      <c r="I452" s="98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8"/>
      <c r="W452" s="128"/>
    </row>
    <row r="453" s="76" customFormat="1" ht="13" spans="1:23">
      <c r="A453" s="91">
        <v>446</v>
      </c>
      <c r="B453" s="109"/>
      <c r="C453" s="129" t="s">
        <v>650</v>
      </c>
      <c r="D453" s="111"/>
      <c r="E453" s="112">
        <v>250</v>
      </c>
      <c r="F453" s="111" t="s">
        <v>121</v>
      </c>
      <c r="G453" s="111">
        <v>175</v>
      </c>
      <c r="H453" s="98">
        <f t="shared" ref="H453:H456" si="44">G453*E453*2</f>
        <v>87500</v>
      </c>
      <c r="I453" s="98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8"/>
      <c r="W453" s="128"/>
    </row>
    <row r="454" s="76" customFormat="1" ht="13" spans="1:23">
      <c r="A454" s="91">
        <v>447</v>
      </c>
      <c r="B454" s="109"/>
      <c r="C454" s="129" t="s">
        <v>651</v>
      </c>
      <c r="D454" s="111"/>
      <c r="E454" s="112">
        <v>250</v>
      </c>
      <c r="F454" s="111" t="s">
        <v>121</v>
      </c>
      <c r="G454" s="111">
        <v>300</v>
      </c>
      <c r="H454" s="98">
        <f t="shared" si="44"/>
        <v>150000</v>
      </c>
      <c r="I454" s="98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8"/>
      <c r="W454" s="128"/>
    </row>
    <row r="455" s="76" customFormat="1" ht="13" spans="1:23">
      <c r="A455" s="91">
        <v>448</v>
      </c>
      <c r="B455" s="109"/>
      <c r="C455" s="129" t="s">
        <v>652</v>
      </c>
      <c r="D455" s="111"/>
      <c r="E455" s="112">
        <v>250</v>
      </c>
      <c r="F455" s="111" t="s">
        <v>121</v>
      </c>
      <c r="G455" s="111">
        <v>175</v>
      </c>
      <c r="H455" s="98">
        <f t="shared" si="44"/>
        <v>87500</v>
      </c>
      <c r="I455" s="98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8"/>
      <c r="W455" s="128"/>
    </row>
    <row r="456" s="76" customFormat="1" ht="13" spans="1:23">
      <c r="A456" s="91">
        <v>449</v>
      </c>
      <c r="B456" s="109"/>
      <c r="C456" s="129" t="s">
        <v>608</v>
      </c>
      <c r="D456" s="111"/>
      <c r="E456" s="112">
        <v>250</v>
      </c>
      <c r="F456" s="111" t="s">
        <v>121</v>
      </c>
      <c r="G456" s="111">
        <v>300</v>
      </c>
      <c r="H456" s="98">
        <f t="shared" si="44"/>
        <v>150000</v>
      </c>
      <c r="I456" s="98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8"/>
      <c r="W456" s="128"/>
    </row>
    <row r="457" s="76" customFormat="1" ht="13" spans="1:23">
      <c r="A457" s="91">
        <v>450</v>
      </c>
      <c r="B457" s="109"/>
      <c r="C457" s="129" t="s">
        <v>614</v>
      </c>
      <c r="D457" s="111"/>
      <c r="E457" s="112">
        <v>250</v>
      </c>
      <c r="F457" s="111" t="s">
        <v>121</v>
      </c>
      <c r="G457" s="111">
        <v>300</v>
      </c>
      <c r="H457" s="98">
        <f>G457*E457</f>
        <v>75000</v>
      </c>
      <c r="I457" s="98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8"/>
      <c r="W457" s="128"/>
    </row>
    <row r="458" s="76" customFormat="1" ht="13" spans="1:23">
      <c r="A458" s="91">
        <v>451</v>
      </c>
      <c r="B458" s="109"/>
      <c r="C458" s="110" t="s">
        <v>667</v>
      </c>
      <c r="D458" s="111"/>
      <c r="E458" s="112"/>
      <c r="F458" s="111"/>
      <c r="G458" s="111"/>
      <c r="H458" s="113">
        <f>SUM(H459:H465)</f>
        <v>25800</v>
      </c>
      <c r="I458" s="98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8"/>
      <c r="W458" s="128"/>
    </row>
    <row r="459" s="76" customFormat="1" ht="13" spans="1:23">
      <c r="A459" s="91">
        <v>452</v>
      </c>
      <c r="B459" s="109"/>
      <c r="C459" s="129" t="s">
        <v>245</v>
      </c>
      <c r="D459" s="111"/>
      <c r="E459" s="112">
        <v>4</v>
      </c>
      <c r="F459" s="111" t="s">
        <v>98</v>
      </c>
      <c r="G459" s="111"/>
      <c r="H459" s="98"/>
      <c r="I459" s="98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8"/>
      <c r="W459" s="128"/>
    </row>
    <row r="460" s="76" customFormat="1" ht="13" spans="1:23">
      <c r="A460" s="91">
        <v>453</v>
      </c>
      <c r="B460" s="109"/>
      <c r="C460" s="129" t="s">
        <v>246</v>
      </c>
      <c r="D460" s="111"/>
      <c r="E460" s="112">
        <v>4</v>
      </c>
      <c r="F460" s="111" t="s">
        <v>98</v>
      </c>
      <c r="G460" s="111"/>
      <c r="H460" s="98"/>
      <c r="I460" s="98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8"/>
      <c r="W460" s="128"/>
    </row>
    <row r="461" s="76" customFormat="1" ht="13" spans="1:23">
      <c r="A461" s="91">
        <v>454</v>
      </c>
      <c r="B461" s="109"/>
      <c r="C461" s="129" t="s">
        <v>247</v>
      </c>
      <c r="D461" s="111"/>
      <c r="E461" s="112">
        <v>20</v>
      </c>
      <c r="F461" s="111" t="s">
        <v>98</v>
      </c>
      <c r="G461" s="111">
        <v>1300</v>
      </c>
      <c r="H461" s="98">
        <v>13000</v>
      </c>
      <c r="I461" s="98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8"/>
      <c r="W461" s="128"/>
    </row>
    <row r="462" s="76" customFormat="1" ht="13" spans="1:23">
      <c r="A462" s="91">
        <v>455</v>
      </c>
      <c r="B462" s="109"/>
      <c r="C462" s="129" t="s">
        <v>248</v>
      </c>
      <c r="D462" s="111"/>
      <c r="E462" s="112">
        <v>25</v>
      </c>
      <c r="F462" s="111" t="s">
        <v>653</v>
      </c>
      <c r="G462" s="111">
        <v>120</v>
      </c>
      <c r="H462" s="98">
        <f t="shared" ref="H462:H465" si="45">G462*E462</f>
        <v>3000</v>
      </c>
      <c r="I462" s="98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8"/>
      <c r="W462" s="128"/>
    </row>
    <row r="463" s="76" customFormat="1" ht="13" spans="1:23">
      <c r="A463" s="91">
        <v>456</v>
      </c>
      <c r="B463" s="109"/>
      <c r="C463" s="129" t="s">
        <v>668</v>
      </c>
      <c r="D463" s="111"/>
      <c r="E463" s="112">
        <v>2</v>
      </c>
      <c r="F463" s="111" t="s">
        <v>102</v>
      </c>
      <c r="G463" s="111">
        <v>1850</v>
      </c>
      <c r="H463" s="98">
        <f t="shared" si="45"/>
        <v>3700</v>
      </c>
      <c r="I463" s="98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8"/>
      <c r="W463" s="128"/>
    </row>
    <row r="464" s="76" customFormat="1" ht="13" spans="1:23">
      <c r="A464" s="91">
        <v>457</v>
      </c>
      <c r="B464" s="109"/>
      <c r="C464" s="129" t="s">
        <v>669</v>
      </c>
      <c r="D464" s="111"/>
      <c r="E464" s="112">
        <v>4</v>
      </c>
      <c r="F464" s="111" t="s">
        <v>98</v>
      </c>
      <c r="G464" s="111">
        <v>1000</v>
      </c>
      <c r="H464" s="98">
        <f t="shared" si="45"/>
        <v>4000</v>
      </c>
      <c r="I464" s="98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8"/>
      <c r="W464" s="128"/>
    </row>
    <row r="465" s="76" customFormat="1" ht="13" spans="1:23">
      <c r="A465" s="91">
        <v>458</v>
      </c>
      <c r="B465" s="109"/>
      <c r="C465" s="129" t="s">
        <v>670</v>
      </c>
      <c r="D465" s="111"/>
      <c r="E465" s="112">
        <v>3</v>
      </c>
      <c r="F465" s="111" t="s">
        <v>98</v>
      </c>
      <c r="G465" s="111">
        <v>700</v>
      </c>
      <c r="H465" s="98">
        <f t="shared" si="45"/>
        <v>2100</v>
      </c>
      <c r="I465" s="98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8"/>
      <c r="W465" s="128"/>
    </row>
    <row r="466" s="76" customFormat="1" ht="13" spans="1:23">
      <c r="A466" s="91">
        <v>459</v>
      </c>
      <c r="B466" s="271" t="s">
        <v>23</v>
      </c>
      <c r="C466" s="105" t="s">
        <v>194</v>
      </c>
      <c r="D466" s="106" t="s">
        <v>32</v>
      </c>
      <c r="E466" s="107"/>
      <c r="F466" s="106"/>
      <c r="G466" s="106"/>
      <c r="H466" s="108">
        <f>H467+H480</f>
        <v>367983.21</v>
      </c>
      <c r="I466" s="122" t="s">
        <v>26</v>
      </c>
      <c r="J466" s="123"/>
      <c r="K466" s="124"/>
      <c r="L466" s="123"/>
      <c r="M466" s="123"/>
      <c r="N466" s="123"/>
      <c r="O466" s="123"/>
      <c r="P466" s="124"/>
      <c r="Q466" s="123"/>
      <c r="R466" s="123"/>
      <c r="S466" s="124">
        <v>1</v>
      </c>
      <c r="T466" s="123"/>
      <c r="U466" s="123"/>
      <c r="V466" s="128"/>
      <c r="W466" s="128"/>
    </row>
    <row r="467" s="76" customFormat="1" ht="13" spans="1:23">
      <c r="A467" s="91">
        <v>460</v>
      </c>
      <c r="B467" s="94"/>
      <c r="C467" s="110" t="s">
        <v>601</v>
      </c>
      <c r="D467" s="111"/>
      <c r="E467" s="112"/>
      <c r="F467" s="111"/>
      <c r="G467" s="111"/>
      <c r="H467" s="113">
        <f>H469+H474+H468</f>
        <v>263500</v>
      </c>
      <c r="I467" s="98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8"/>
      <c r="W467" s="128"/>
    </row>
    <row r="468" s="76" customFormat="1" ht="13" spans="1:23">
      <c r="A468" s="91">
        <v>461</v>
      </c>
      <c r="B468" s="94"/>
      <c r="C468" s="129" t="s">
        <v>156</v>
      </c>
      <c r="D468" s="111"/>
      <c r="E468" s="112">
        <v>2</v>
      </c>
      <c r="F468" s="111" t="s">
        <v>147</v>
      </c>
      <c r="G468" s="111">
        <v>8000</v>
      </c>
      <c r="H468" s="98">
        <f>G468*E468</f>
        <v>16000</v>
      </c>
      <c r="I468" s="98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8"/>
      <c r="W468" s="128"/>
    </row>
    <row r="469" s="76" customFormat="1" ht="13" spans="1:23">
      <c r="A469" s="91">
        <v>462</v>
      </c>
      <c r="B469" s="94"/>
      <c r="C469" s="129" t="s">
        <v>603</v>
      </c>
      <c r="D469" s="111"/>
      <c r="E469" s="112"/>
      <c r="F469" s="111"/>
      <c r="G469" s="111"/>
      <c r="H469" s="113">
        <f>SUM(H470:H473)</f>
        <v>67500</v>
      </c>
      <c r="I469" s="113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8"/>
      <c r="W469" s="128"/>
    </row>
    <row r="470" s="76" customFormat="1" ht="13" spans="1:23">
      <c r="A470" s="91">
        <v>463</v>
      </c>
      <c r="B470" s="94"/>
      <c r="C470" s="129" t="s">
        <v>605</v>
      </c>
      <c r="D470" s="111"/>
      <c r="E470" s="112">
        <v>133</v>
      </c>
      <c r="F470" s="111" t="s">
        <v>121</v>
      </c>
      <c r="G470" s="111">
        <v>100</v>
      </c>
      <c r="H470" s="98">
        <v>13500</v>
      </c>
      <c r="I470" s="98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8"/>
      <c r="W470" s="128"/>
    </row>
    <row r="471" s="76" customFormat="1" ht="13" spans="1:23">
      <c r="A471" s="91">
        <v>464</v>
      </c>
      <c r="B471" s="94"/>
      <c r="C471" s="129" t="s">
        <v>606</v>
      </c>
      <c r="D471" s="111"/>
      <c r="E471" s="112">
        <v>133</v>
      </c>
      <c r="F471" s="111" t="s">
        <v>121</v>
      </c>
      <c r="G471" s="111">
        <v>150</v>
      </c>
      <c r="H471" s="98">
        <v>20250</v>
      </c>
      <c r="I471" s="98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8"/>
      <c r="W471" s="128"/>
    </row>
    <row r="472" s="76" customFormat="1" ht="13" spans="1:23">
      <c r="A472" s="91">
        <v>465</v>
      </c>
      <c r="B472" s="94"/>
      <c r="C472" s="129" t="s">
        <v>607</v>
      </c>
      <c r="D472" s="111"/>
      <c r="E472" s="112">
        <v>133</v>
      </c>
      <c r="F472" s="111" t="s">
        <v>121</v>
      </c>
      <c r="G472" s="111">
        <v>100</v>
      </c>
      <c r="H472" s="98">
        <v>13500</v>
      </c>
      <c r="I472" s="98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8"/>
      <c r="W472" s="128"/>
    </row>
    <row r="473" s="76" customFormat="1" ht="13" spans="1:23">
      <c r="A473" s="91">
        <v>466</v>
      </c>
      <c r="B473" s="94"/>
      <c r="C473" s="129" t="s">
        <v>608</v>
      </c>
      <c r="D473" s="111"/>
      <c r="E473" s="112">
        <v>133</v>
      </c>
      <c r="F473" s="111" t="s">
        <v>121</v>
      </c>
      <c r="G473" s="111">
        <v>150</v>
      </c>
      <c r="H473" s="98">
        <v>20250</v>
      </c>
      <c r="I473" s="98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8"/>
      <c r="W473" s="128"/>
    </row>
    <row r="474" s="76" customFormat="1" ht="13" spans="1:23">
      <c r="A474" s="91">
        <v>467</v>
      </c>
      <c r="B474" s="94"/>
      <c r="C474" s="129" t="s">
        <v>609</v>
      </c>
      <c r="D474" s="111"/>
      <c r="E474" s="112"/>
      <c r="F474" s="111"/>
      <c r="G474" s="111"/>
      <c r="H474" s="113">
        <f>SUM(H475:H479)</f>
        <v>180000</v>
      </c>
      <c r="I474" s="98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8"/>
      <c r="W474" s="128"/>
    </row>
    <row r="475" s="76" customFormat="1" ht="13" spans="1:23">
      <c r="A475" s="91">
        <v>468</v>
      </c>
      <c r="B475" s="94"/>
      <c r="C475" s="129" t="s">
        <v>604</v>
      </c>
      <c r="D475" s="111"/>
      <c r="E475" s="112">
        <v>240</v>
      </c>
      <c r="F475" s="111" t="s">
        <v>121</v>
      </c>
      <c r="G475" s="111">
        <v>150</v>
      </c>
      <c r="H475" s="98">
        <f>G475*E475</f>
        <v>36000</v>
      </c>
      <c r="I475" s="98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8"/>
      <c r="W475" s="128"/>
    </row>
    <row r="476" s="76" customFormat="1" ht="13" spans="1:23">
      <c r="A476" s="91">
        <v>469</v>
      </c>
      <c r="B476" s="94"/>
      <c r="C476" s="129" t="s">
        <v>610</v>
      </c>
      <c r="D476" s="111"/>
      <c r="E476" s="112">
        <v>240</v>
      </c>
      <c r="F476" s="111" t="s">
        <v>121</v>
      </c>
      <c r="G476" s="111">
        <v>100</v>
      </c>
      <c r="H476" s="98">
        <f t="shared" ref="H476:H479" si="46">G476*E476</f>
        <v>24000</v>
      </c>
      <c r="I476" s="98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8"/>
      <c r="W476" s="128"/>
    </row>
    <row r="477" s="76" customFormat="1" ht="13" spans="1:23">
      <c r="A477" s="91">
        <v>470</v>
      </c>
      <c r="B477" s="94"/>
      <c r="C477" s="129" t="s">
        <v>606</v>
      </c>
      <c r="D477" s="111"/>
      <c r="E477" s="112">
        <v>240</v>
      </c>
      <c r="F477" s="111" t="s">
        <v>121</v>
      </c>
      <c r="G477" s="111">
        <v>150</v>
      </c>
      <c r="H477" s="98">
        <f t="shared" si="46"/>
        <v>36000</v>
      </c>
      <c r="I477" s="98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8"/>
      <c r="W477" s="128"/>
    </row>
    <row r="478" s="76" customFormat="1" ht="13" spans="1:23">
      <c r="A478" s="91">
        <v>471</v>
      </c>
      <c r="B478" s="94"/>
      <c r="C478" s="129" t="s">
        <v>610</v>
      </c>
      <c r="D478" s="111"/>
      <c r="E478" s="112">
        <v>240</v>
      </c>
      <c r="F478" s="111" t="s">
        <v>121</v>
      </c>
      <c r="G478" s="111">
        <v>100</v>
      </c>
      <c r="H478" s="98">
        <f t="shared" si="46"/>
        <v>24000</v>
      </c>
      <c r="I478" s="98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8"/>
      <c r="W478" s="128"/>
    </row>
    <row r="479" s="76" customFormat="1" ht="13" spans="1:23">
      <c r="A479" s="91">
        <v>472</v>
      </c>
      <c r="B479" s="94"/>
      <c r="C479" s="129" t="s">
        <v>614</v>
      </c>
      <c r="D479" s="111"/>
      <c r="E479" s="112">
        <v>240</v>
      </c>
      <c r="F479" s="111" t="s">
        <v>121</v>
      </c>
      <c r="G479" s="111">
        <v>250</v>
      </c>
      <c r="H479" s="98">
        <f t="shared" si="46"/>
        <v>60000</v>
      </c>
      <c r="I479" s="98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8"/>
      <c r="W479" s="128"/>
    </row>
    <row r="480" s="76" customFormat="1" ht="13" spans="1:23">
      <c r="A480" s="91">
        <v>473</v>
      </c>
      <c r="B480" s="94"/>
      <c r="C480" s="110" t="s">
        <v>618</v>
      </c>
      <c r="D480" s="111"/>
      <c r="E480" s="112"/>
      <c r="F480" s="111"/>
      <c r="G480" s="111"/>
      <c r="H480" s="113">
        <f>H481+H484+H496</f>
        <v>104483.21</v>
      </c>
      <c r="I480" s="98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8"/>
      <c r="W480" s="128"/>
    </row>
    <row r="481" s="76" customFormat="1" ht="13" spans="1:23">
      <c r="A481" s="91">
        <v>474</v>
      </c>
      <c r="B481" s="94"/>
      <c r="C481" s="110" t="s">
        <v>619</v>
      </c>
      <c r="D481" s="111"/>
      <c r="E481" s="112"/>
      <c r="F481" s="111"/>
      <c r="G481" s="111"/>
      <c r="H481" s="113">
        <f>SUM(H482:H483)</f>
        <v>5400</v>
      </c>
      <c r="I481" s="98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8"/>
      <c r="W481" s="128"/>
    </row>
    <row r="482" s="76" customFormat="1" ht="13" spans="1:23">
      <c r="A482" s="91">
        <v>475</v>
      </c>
      <c r="B482" s="94"/>
      <c r="C482" s="129" t="s">
        <v>161</v>
      </c>
      <c r="D482" s="111"/>
      <c r="E482" s="112">
        <v>135</v>
      </c>
      <c r="F482" s="111" t="s">
        <v>98</v>
      </c>
      <c r="G482" s="111">
        <v>25</v>
      </c>
      <c r="H482" s="98">
        <f>G482*E482</f>
        <v>3375</v>
      </c>
      <c r="I482" s="98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8"/>
      <c r="W482" s="128"/>
    </row>
    <row r="483" s="76" customFormat="1" ht="13" spans="1:23">
      <c r="A483" s="91">
        <v>476</v>
      </c>
      <c r="B483" s="94"/>
      <c r="C483" s="129" t="s">
        <v>160</v>
      </c>
      <c r="D483" s="111"/>
      <c r="E483" s="112">
        <v>135</v>
      </c>
      <c r="F483" s="111" t="s">
        <v>98</v>
      </c>
      <c r="G483" s="111">
        <v>15</v>
      </c>
      <c r="H483" s="98">
        <f t="shared" ref="H483:H495" si="47">G483*E483</f>
        <v>2025</v>
      </c>
      <c r="I483" s="98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8"/>
      <c r="W483" s="128"/>
    </row>
    <row r="484" s="76" customFormat="1" ht="13" spans="1:23">
      <c r="A484" s="91">
        <v>477</v>
      </c>
      <c r="B484" s="94"/>
      <c r="C484" s="110" t="s">
        <v>671</v>
      </c>
      <c r="D484" s="111"/>
      <c r="E484" s="112"/>
      <c r="F484" s="111"/>
      <c r="G484" s="111"/>
      <c r="H484" s="113">
        <f>SUM(H485:H495)</f>
        <v>75457</v>
      </c>
      <c r="I484" s="98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8"/>
      <c r="W484" s="128"/>
    </row>
    <row r="485" s="76" customFormat="1" ht="13" spans="1:23">
      <c r="A485" s="91">
        <v>478</v>
      </c>
      <c r="B485" s="94"/>
      <c r="C485" s="129" t="s">
        <v>672</v>
      </c>
      <c r="D485" s="111"/>
      <c r="E485" s="112">
        <v>10</v>
      </c>
      <c r="F485" s="111" t="s">
        <v>102</v>
      </c>
      <c r="G485" s="111">
        <v>2750</v>
      </c>
      <c r="H485" s="98">
        <f t="shared" si="47"/>
        <v>27500</v>
      </c>
      <c r="I485" s="98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8"/>
      <c r="W485" s="128"/>
    </row>
    <row r="486" s="76" customFormat="1" ht="13" spans="1:23">
      <c r="A486" s="91">
        <v>479</v>
      </c>
      <c r="B486" s="94"/>
      <c r="C486" s="129" t="s">
        <v>673</v>
      </c>
      <c r="D486" s="111"/>
      <c r="E486" s="112">
        <v>10</v>
      </c>
      <c r="F486" s="111" t="s">
        <v>674</v>
      </c>
      <c r="G486" s="111">
        <v>250</v>
      </c>
      <c r="H486" s="98">
        <f t="shared" si="47"/>
        <v>2500</v>
      </c>
      <c r="I486" s="98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8"/>
      <c r="W486" s="128"/>
    </row>
    <row r="487" s="76" customFormat="1" ht="13" spans="1:23">
      <c r="A487" s="91">
        <v>480</v>
      </c>
      <c r="B487" s="94"/>
      <c r="C487" s="129" t="s">
        <v>106</v>
      </c>
      <c r="D487" s="111"/>
      <c r="E487" s="112">
        <v>40</v>
      </c>
      <c r="F487" s="111" t="s">
        <v>107</v>
      </c>
      <c r="G487" s="111">
        <v>284</v>
      </c>
      <c r="H487" s="98">
        <f t="shared" si="47"/>
        <v>11360</v>
      </c>
      <c r="I487" s="98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8"/>
      <c r="W487" s="128"/>
    </row>
    <row r="488" s="76" customFormat="1" ht="13" spans="1:23">
      <c r="A488" s="91">
        <v>481</v>
      </c>
      <c r="B488" s="94"/>
      <c r="C488" s="129" t="s">
        <v>177</v>
      </c>
      <c r="D488" s="111"/>
      <c r="E488" s="112">
        <v>15</v>
      </c>
      <c r="F488" s="111" t="s">
        <v>98</v>
      </c>
      <c r="G488" s="111">
        <v>250</v>
      </c>
      <c r="H488" s="98">
        <f t="shared" si="47"/>
        <v>3750</v>
      </c>
      <c r="I488" s="98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8"/>
      <c r="W488" s="128"/>
    </row>
    <row r="489" s="76" customFormat="1" ht="13" spans="1:23">
      <c r="A489" s="91">
        <v>482</v>
      </c>
      <c r="B489" s="94"/>
      <c r="C489" s="129" t="s">
        <v>203</v>
      </c>
      <c r="D489" s="111"/>
      <c r="E489" s="112">
        <v>16</v>
      </c>
      <c r="F489" s="111" t="s">
        <v>98</v>
      </c>
      <c r="G489" s="111">
        <v>250</v>
      </c>
      <c r="H489" s="98">
        <f t="shared" si="47"/>
        <v>4000</v>
      </c>
      <c r="I489" s="98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8"/>
      <c r="W489" s="128"/>
    </row>
    <row r="490" s="76" customFormat="1" ht="13" spans="1:23">
      <c r="A490" s="91">
        <v>483</v>
      </c>
      <c r="B490" s="94"/>
      <c r="C490" s="129" t="s">
        <v>675</v>
      </c>
      <c r="D490" s="111"/>
      <c r="E490" s="112">
        <v>17</v>
      </c>
      <c r="F490" s="111" t="s">
        <v>98</v>
      </c>
      <c r="G490" s="111">
        <v>41</v>
      </c>
      <c r="H490" s="98">
        <f t="shared" si="47"/>
        <v>697</v>
      </c>
      <c r="I490" s="98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8"/>
      <c r="W490" s="128"/>
    </row>
    <row r="491" s="76" customFormat="1" ht="13" spans="1:23">
      <c r="A491" s="91">
        <v>484</v>
      </c>
      <c r="B491" s="94"/>
      <c r="C491" s="129" t="s">
        <v>624</v>
      </c>
      <c r="D491" s="111"/>
      <c r="E491" s="112">
        <v>30</v>
      </c>
      <c r="F491" s="111" t="s">
        <v>107</v>
      </c>
      <c r="G491" s="111">
        <v>150</v>
      </c>
      <c r="H491" s="98">
        <f t="shared" si="47"/>
        <v>4500</v>
      </c>
      <c r="I491" s="98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8"/>
      <c r="W491" s="128"/>
    </row>
    <row r="492" s="76" customFormat="1" ht="13" spans="1:23">
      <c r="A492" s="91">
        <v>485</v>
      </c>
      <c r="B492" s="94"/>
      <c r="C492" s="129" t="s">
        <v>676</v>
      </c>
      <c r="D492" s="111"/>
      <c r="E492" s="112">
        <v>10</v>
      </c>
      <c r="F492" s="111" t="s">
        <v>98</v>
      </c>
      <c r="G492" s="111">
        <v>225</v>
      </c>
      <c r="H492" s="98">
        <f t="shared" si="47"/>
        <v>2250</v>
      </c>
      <c r="I492" s="98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8"/>
      <c r="W492" s="128"/>
    </row>
    <row r="493" s="76" customFormat="1" ht="13" spans="1:23">
      <c r="A493" s="91">
        <v>486</v>
      </c>
      <c r="B493" s="94"/>
      <c r="C493" s="129" t="s">
        <v>677</v>
      </c>
      <c r="D493" s="111"/>
      <c r="E493" s="112">
        <v>10</v>
      </c>
      <c r="F493" s="111" t="s">
        <v>678</v>
      </c>
      <c r="G493" s="111">
        <v>200</v>
      </c>
      <c r="H493" s="98">
        <f t="shared" si="47"/>
        <v>2000</v>
      </c>
      <c r="I493" s="98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8"/>
      <c r="W493" s="128"/>
    </row>
    <row r="494" s="76" customFormat="1" ht="13" spans="1:23">
      <c r="A494" s="91">
        <v>487</v>
      </c>
      <c r="B494" s="94"/>
      <c r="C494" s="129" t="s">
        <v>108</v>
      </c>
      <c r="D494" s="111"/>
      <c r="E494" s="112">
        <v>30</v>
      </c>
      <c r="F494" s="111" t="s">
        <v>107</v>
      </c>
      <c r="G494" s="111">
        <v>130</v>
      </c>
      <c r="H494" s="98">
        <f t="shared" si="47"/>
        <v>3900</v>
      </c>
      <c r="I494" s="98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8"/>
      <c r="W494" s="128"/>
    </row>
    <row r="495" s="76" customFormat="1" ht="13" spans="1:23">
      <c r="A495" s="91">
        <v>488</v>
      </c>
      <c r="B495" s="94"/>
      <c r="C495" s="129" t="s">
        <v>679</v>
      </c>
      <c r="D495" s="111"/>
      <c r="E495" s="112">
        <v>10</v>
      </c>
      <c r="F495" s="111" t="s">
        <v>98</v>
      </c>
      <c r="G495" s="111">
        <v>1300</v>
      </c>
      <c r="H495" s="98">
        <f t="shared" si="47"/>
        <v>13000</v>
      </c>
      <c r="I495" s="98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8"/>
      <c r="W495" s="128"/>
    </row>
    <row r="496" s="76" customFormat="1" ht="13" spans="1:23">
      <c r="A496" s="91">
        <v>489</v>
      </c>
      <c r="B496" s="94"/>
      <c r="C496" s="110" t="s">
        <v>680</v>
      </c>
      <c r="D496" s="111"/>
      <c r="E496" s="112"/>
      <c r="F496" s="111"/>
      <c r="G496" s="111"/>
      <c r="H496" s="113">
        <f>SUM(H497:H498)</f>
        <v>23626.21</v>
      </c>
      <c r="I496" s="98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8"/>
      <c r="W496" s="128"/>
    </row>
    <row r="497" s="76" customFormat="1" ht="13" spans="1:23">
      <c r="A497" s="91">
        <v>490</v>
      </c>
      <c r="B497" s="94"/>
      <c r="C497" s="129" t="s">
        <v>681</v>
      </c>
      <c r="D497" s="111"/>
      <c r="E497" s="112"/>
      <c r="F497" s="111"/>
      <c r="G497" s="111"/>
      <c r="H497" s="98"/>
      <c r="I497" s="98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8"/>
      <c r="W497" s="128"/>
    </row>
    <row r="498" s="76" customFormat="1" ht="25" spans="1:23">
      <c r="A498" s="91">
        <v>491</v>
      </c>
      <c r="B498" s="94"/>
      <c r="C498" s="114" t="s">
        <v>625</v>
      </c>
      <c r="D498" s="111"/>
      <c r="E498" s="112"/>
      <c r="F498" s="111"/>
      <c r="G498" s="111"/>
      <c r="H498" s="98">
        <v>23626.21</v>
      </c>
      <c r="I498" s="98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8"/>
      <c r="W498" s="128"/>
    </row>
    <row r="499" s="76" customFormat="1" ht="13" spans="1:23">
      <c r="A499" s="91">
        <v>492</v>
      </c>
      <c r="B499" s="271" t="s">
        <v>23</v>
      </c>
      <c r="C499" s="105" t="s">
        <v>682</v>
      </c>
      <c r="D499" s="106" t="s">
        <v>32</v>
      </c>
      <c r="E499" s="107"/>
      <c r="F499" s="106"/>
      <c r="G499" s="106"/>
      <c r="H499" s="108">
        <f>H500+H507+H511+H521+H528</f>
        <v>396476.3</v>
      </c>
      <c r="I499" s="122" t="s">
        <v>26</v>
      </c>
      <c r="J499" s="123"/>
      <c r="K499" s="124"/>
      <c r="L499" s="123"/>
      <c r="M499" s="123"/>
      <c r="N499" s="123"/>
      <c r="O499" s="123"/>
      <c r="P499" s="124"/>
      <c r="Q499" s="123"/>
      <c r="R499" s="123"/>
      <c r="S499" s="124">
        <v>1</v>
      </c>
      <c r="T499" s="123"/>
      <c r="U499" s="123"/>
      <c r="V499" s="128"/>
      <c r="W499" s="128"/>
    </row>
    <row r="500" s="76" customFormat="1" ht="13" spans="1:23">
      <c r="A500" s="91">
        <v>493</v>
      </c>
      <c r="B500" s="109"/>
      <c r="C500" s="110" t="s">
        <v>601</v>
      </c>
      <c r="D500" s="111"/>
      <c r="E500" s="112"/>
      <c r="F500" s="111"/>
      <c r="G500" s="111"/>
      <c r="H500" s="113">
        <f>H502+H501</f>
        <v>107000</v>
      </c>
      <c r="I500" s="98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8"/>
      <c r="W500" s="128"/>
    </row>
    <row r="501" s="76" customFormat="1" ht="13" spans="1:23">
      <c r="A501" s="91">
        <v>494</v>
      </c>
      <c r="B501" s="109"/>
      <c r="C501" s="129" t="s">
        <v>683</v>
      </c>
      <c r="D501" s="111"/>
      <c r="E501" s="112">
        <v>1</v>
      </c>
      <c r="F501" s="111" t="s">
        <v>307</v>
      </c>
      <c r="G501" s="111">
        <v>7000</v>
      </c>
      <c r="H501" s="98">
        <f>G501*E501</f>
        <v>7000</v>
      </c>
      <c r="I501" s="98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8"/>
      <c r="W501" s="128"/>
    </row>
    <row r="502" s="76" customFormat="1" ht="13" spans="1:23">
      <c r="A502" s="91">
        <v>495</v>
      </c>
      <c r="B502" s="109"/>
      <c r="C502" s="129" t="s">
        <v>684</v>
      </c>
      <c r="D502" s="111"/>
      <c r="E502" s="112"/>
      <c r="F502" s="111"/>
      <c r="G502" s="111"/>
      <c r="H502" s="98">
        <f>SUM(H503:H505)</f>
        <v>100000</v>
      </c>
      <c r="I502" s="98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8"/>
      <c r="W502" s="128"/>
    </row>
    <row r="503" s="76" customFormat="1" ht="13" spans="1:23">
      <c r="A503" s="91">
        <v>496</v>
      </c>
      <c r="B503" s="109"/>
      <c r="C503" s="129" t="s">
        <v>610</v>
      </c>
      <c r="D503" s="111"/>
      <c r="E503" s="112">
        <v>200</v>
      </c>
      <c r="F503" s="111" t="s">
        <v>121</v>
      </c>
      <c r="G503" s="111">
        <v>100</v>
      </c>
      <c r="H503" s="98">
        <f>G503*E503</f>
        <v>20000</v>
      </c>
      <c r="I503" s="98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8"/>
      <c r="W503" s="128"/>
    </row>
    <row r="504" s="76" customFormat="1" ht="13" spans="1:23">
      <c r="A504" s="91">
        <v>497</v>
      </c>
      <c r="B504" s="109"/>
      <c r="C504" s="129" t="s">
        <v>606</v>
      </c>
      <c r="D504" s="111"/>
      <c r="E504" s="112">
        <v>200</v>
      </c>
      <c r="F504" s="111" t="s">
        <v>121</v>
      </c>
      <c r="G504" s="111">
        <v>300</v>
      </c>
      <c r="H504" s="98">
        <f t="shared" ref="H504:H505" si="48">G504*E504</f>
        <v>60000</v>
      </c>
      <c r="I504" s="98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8"/>
      <c r="W504" s="128"/>
    </row>
    <row r="505" s="76" customFormat="1" ht="13" spans="1:23">
      <c r="A505" s="91">
        <v>498</v>
      </c>
      <c r="B505" s="109"/>
      <c r="C505" s="129" t="s">
        <v>610</v>
      </c>
      <c r="D505" s="111"/>
      <c r="E505" s="112">
        <v>200</v>
      </c>
      <c r="F505" s="111" t="s">
        <v>121</v>
      </c>
      <c r="G505" s="111">
        <v>100</v>
      </c>
      <c r="H505" s="98">
        <f t="shared" si="48"/>
        <v>20000</v>
      </c>
      <c r="I505" s="98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8"/>
      <c r="W505" s="128"/>
    </row>
    <row r="506" s="76" customFormat="1" ht="13" spans="1:23">
      <c r="A506" s="91">
        <v>499</v>
      </c>
      <c r="B506" s="109"/>
      <c r="C506" s="110" t="s">
        <v>618</v>
      </c>
      <c r="D506" s="111"/>
      <c r="E506" s="112"/>
      <c r="F506" s="111"/>
      <c r="G506" s="111"/>
      <c r="H506" s="98"/>
      <c r="I506" s="98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8"/>
      <c r="W506" s="128"/>
    </row>
    <row r="507" s="76" customFormat="1" ht="13" spans="1:23">
      <c r="A507" s="91">
        <v>500</v>
      </c>
      <c r="B507" s="109"/>
      <c r="C507" s="110" t="s">
        <v>619</v>
      </c>
      <c r="D507" s="111"/>
      <c r="E507" s="112"/>
      <c r="F507" s="111"/>
      <c r="G507" s="111"/>
      <c r="H507" s="113">
        <f>SUM(H508:H510)</f>
        <v>141000</v>
      </c>
      <c r="I507" s="98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8"/>
      <c r="W507" s="128"/>
    </row>
    <row r="508" s="76" customFormat="1" ht="13" spans="1:23">
      <c r="A508" s="91">
        <v>501</v>
      </c>
      <c r="B508" s="109"/>
      <c r="C508" s="129" t="s">
        <v>161</v>
      </c>
      <c r="D508" s="111"/>
      <c r="E508" s="112">
        <v>150</v>
      </c>
      <c r="F508" s="111" t="s">
        <v>98</v>
      </c>
      <c r="G508" s="111">
        <v>35</v>
      </c>
      <c r="H508" s="98">
        <f>G508*E508</f>
        <v>5250</v>
      </c>
      <c r="I508" s="98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8"/>
      <c r="W508" s="128"/>
    </row>
    <row r="509" s="76" customFormat="1" ht="13" spans="1:23">
      <c r="A509" s="91">
        <v>502</v>
      </c>
      <c r="B509" s="109"/>
      <c r="C509" s="129" t="s">
        <v>160</v>
      </c>
      <c r="D509" s="111"/>
      <c r="E509" s="112">
        <v>150</v>
      </c>
      <c r="F509" s="111" t="s">
        <v>98</v>
      </c>
      <c r="G509" s="111">
        <v>15</v>
      </c>
      <c r="H509" s="98">
        <f t="shared" ref="H509:H510" si="49">G509*E509</f>
        <v>2250</v>
      </c>
      <c r="I509" s="98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8"/>
      <c r="W509" s="128"/>
    </row>
    <row r="510" s="76" customFormat="1" ht="13" spans="1:23">
      <c r="A510" s="91">
        <v>503</v>
      </c>
      <c r="B510" s="109"/>
      <c r="C510" s="129" t="s">
        <v>685</v>
      </c>
      <c r="D510" s="111"/>
      <c r="E510" s="112">
        <v>60</v>
      </c>
      <c r="F510" s="111" t="s">
        <v>98</v>
      </c>
      <c r="G510" s="111">
        <v>2225</v>
      </c>
      <c r="H510" s="98">
        <f t="shared" si="49"/>
        <v>133500</v>
      </c>
      <c r="I510" s="98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8"/>
      <c r="W510" s="128"/>
    </row>
    <row r="511" s="76" customFormat="1" ht="13" spans="1:23">
      <c r="A511" s="91">
        <v>504</v>
      </c>
      <c r="B511" s="109"/>
      <c r="C511" s="110" t="s">
        <v>621</v>
      </c>
      <c r="D511" s="111"/>
      <c r="E511" s="112"/>
      <c r="F511" s="111"/>
      <c r="G511" s="111"/>
      <c r="H511" s="113">
        <f>SUM(H512:H520)</f>
        <v>28300</v>
      </c>
      <c r="I511" s="98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8"/>
      <c r="W511" s="128"/>
    </row>
    <row r="512" s="76" customFormat="1" ht="13" spans="1:23">
      <c r="A512" s="91">
        <v>505</v>
      </c>
      <c r="B512" s="109"/>
      <c r="C512" s="129" t="s">
        <v>672</v>
      </c>
      <c r="D512" s="111"/>
      <c r="E512" s="112">
        <v>2</v>
      </c>
      <c r="F512" s="111" t="s">
        <v>102</v>
      </c>
      <c r="G512" s="111">
        <v>2750</v>
      </c>
      <c r="H512" s="98">
        <f>G512*E512</f>
        <v>5500</v>
      </c>
      <c r="I512" s="98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8"/>
      <c r="W512" s="128"/>
    </row>
    <row r="513" s="76" customFormat="1" ht="13" spans="1:23">
      <c r="A513" s="91">
        <v>506</v>
      </c>
      <c r="B513" s="109"/>
      <c r="C513" s="129" t="s">
        <v>673</v>
      </c>
      <c r="D513" s="111"/>
      <c r="E513" s="112">
        <v>3</v>
      </c>
      <c r="F513" s="111" t="s">
        <v>674</v>
      </c>
      <c r="G513" s="111">
        <v>280</v>
      </c>
      <c r="H513" s="98">
        <f t="shared" ref="H513:H520" si="50">G513*E513</f>
        <v>840</v>
      </c>
      <c r="I513" s="98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8"/>
      <c r="W513" s="128"/>
    </row>
    <row r="514" s="76" customFormat="1" ht="13" spans="1:23">
      <c r="A514" s="91">
        <v>507</v>
      </c>
      <c r="B514" s="109"/>
      <c r="C514" s="129" t="s">
        <v>106</v>
      </c>
      <c r="D514" s="111"/>
      <c r="E514" s="112">
        <v>5</v>
      </c>
      <c r="F514" s="111" t="s">
        <v>107</v>
      </c>
      <c r="G514" s="111">
        <v>284</v>
      </c>
      <c r="H514" s="98">
        <f t="shared" si="50"/>
        <v>1420</v>
      </c>
      <c r="I514" s="98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8"/>
      <c r="W514" s="128"/>
    </row>
    <row r="515" s="76" customFormat="1" ht="13" spans="1:23">
      <c r="A515" s="91">
        <v>508</v>
      </c>
      <c r="B515" s="109"/>
      <c r="C515" s="129" t="s">
        <v>177</v>
      </c>
      <c r="D515" s="111"/>
      <c r="E515" s="112">
        <v>4</v>
      </c>
      <c r="F515" s="111" t="s">
        <v>98</v>
      </c>
      <c r="G515" s="111">
        <v>250</v>
      </c>
      <c r="H515" s="98">
        <f t="shared" si="50"/>
        <v>1000</v>
      </c>
      <c r="I515" s="98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8"/>
      <c r="W515" s="128"/>
    </row>
    <row r="516" s="76" customFormat="1" ht="13" spans="1:23">
      <c r="A516" s="91">
        <v>509</v>
      </c>
      <c r="B516" s="109"/>
      <c r="C516" s="129" t="s">
        <v>203</v>
      </c>
      <c r="D516" s="111"/>
      <c r="E516" s="112">
        <v>9</v>
      </c>
      <c r="F516" s="111" t="s">
        <v>98</v>
      </c>
      <c r="G516" s="111">
        <v>250</v>
      </c>
      <c r="H516" s="98">
        <f t="shared" si="50"/>
        <v>2250</v>
      </c>
      <c r="I516" s="98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8"/>
      <c r="W516" s="128"/>
    </row>
    <row r="517" s="76" customFormat="1" ht="13" spans="1:23">
      <c r="A517" s="91">
        <v>510</v>
      </c>
      <c r="B517" s="109"/>
      <c r="C517" s="129" t="s">
        <v>624</v>
      </c>
      <c r="D517" s="111"/>
      <c r="E517" s="112">
        <v>30</v>
      </c>
      <c r="F517" s="111" t="s">
        <v>107</v>
      </c>
      <c r="G517" s="111">
        <v>150</v>
      </c>
      <c r="H517" s="98">
        <f t="shared" si="50"/>
        <v>4500</v>
      </c>
      <c r="I517" s="98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8"/>
      <c r="W517" s="128"/>
    </row>
    <row r="518" s="76" customFormat="1" ht="13" spans="1:23">
      <c r="A518" s="91">
        <v>511</v>
      </c>
      <c r="B518" s="109"/>
      <c r="C518" s="129" t="s">
        <v>677</v>
      </c>
      <c r="D518" s="111"/>
      <c r="E518" s="112">
        <v>2</v>
      </c>
      <c r="F518" s="111" t="s">
        <v>678</v>
      </c>
      <c r="G518" s="111">
        <v>200</v>
      </c>
      <c r="H518" s="98">
        <f t="shared" si="50"/>
        <v>400</v>
      </c>
      <c r="I518" s="98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8"/>
      <c r="W518" s="128"/>
    </row>
    <row r="519" s="76" customFormat="1" ht="13" spans="1:23">
      <c r="A519" s="91">
        <v>512</v>
      </c>
      <c r="B519" s="109"/>
      <c r="C519" s="129" t="s">
        <v>108</v>
      </c>
      <c r="D519" s="111"/>
      <c r="E519" s="112">
        <v>3</v>
      </c>
      <c r="F519" s="111" t="s">
        <v>107</v>
      </c>
      <c r="G519" s="111">
        <v>130</v>
      </c>
      <c r="H519" s="98">
        <f t="shared" si="50"/>
        <v>390</v>
      </c>
      <c r="I519" s="98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8"/>
      <c r="W519" s="128"/>
    </row>
    <row r="520" s="76" customFormat="1" ht="13" spans="1:23">
      <c r="A520" s="91">
        <v>513</v>
      </c>
      <c r="B520" s="109"/>
      <c r="C520" s="129" t="s">
        <v>686</v>
      </c>
      <c r="D520" s="111"/>
      <c r="E520" s="112">
        <v>2</v>
      </c>
      <c r="F520" s="111" t="s">
        <v>98</v>
      </c>
      <c r="G520" s="111">
        <v>6000</v>
      </c>
      <c r="H520" s="98">
        <f t="shared" si="50"/>
        <v>12000</v>
      </c>
      <c r="I520" s="98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8"/>
      <c r="W520" s="128"/>
    </row>
    <row r="521" s="76" customFormat="1" ht="13" spans="1:23">
      <c r="A521" s="91">
        <v>514</v>
      </c>
      <c r="B521" s="109"/>
      <c r="C521" s="110" t="s">
        <v>145</v>
      </c>
      <c r="D521" s="111"/>
      <c r="E521" s="112"/>
      <c r="F521" s="111"/>
      <c r="G521" s="111"/>
      <c r="H521" s="113">
        <f>SUM(H522:H525)</f>
        <v>68462</v>
      </c>
      <c r="I521" s="98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8"/>
      <c r="W521" s="128"/>
    </row>
    <row r="522" s="76" customFormat="1" ht="13" spans="1:23">
      <c r="A522" s="91">
        <v>515</v>
      </c>
      <c r="B522" s="109"/>
      <c r="C522" s="129" t="s">
        <v>189</v>
      </c>
      <c r="D522" s="111"/>
      <c r="E522" s="112">
        <v>1</v>
      </c>
      <c r="F522" s="111" t="s">
        <v>98</v>
      </c>
      <c r="G522" s="111">
        <v>49962</v>
      </c>
      <c r="H522" s="98">
        <f>G522*E522</f>
        <v>49962</v>
      </c>
      <c r="I522" s="98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8"/>
      <c r="W522" s="128"/>
    </row>
    <row r="523" s="76" customFormat="1" ht="13" spans="1:23">
      <c r="A523" s="91">
        <v>516</v>
      </c>
      <c r="B523" s="109"/>
      <c r="C523" s="129" t="s">
        <v>320</v>
      </c>
      <c r="D523" s="111"/>
      <c r="E523" s="112">
        <v>1</v>
      </c>
      <c r="F523" s="111" t="s">
        <v>98</v>
      </c>
      <c r="G523" s="111">
        <v>8500</v>
      </c>
      <c r="H523" s="98">
        <f t="shared" ref="H523:H525" si="51">G523*E523</f>
        <v>8500</v>
      </c>
      <c r="I523" s="98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8"/>
      <c r="W523" s="128"/>
    </row>
    <row r="524" s="76" customFormat="1" ht="13" spans="1:23">
      <c r="A524" s="91">
        <v>517</v>
      </c>
      <c r="B524" s="109"/>
      <c r="C524" s="129" t="s">
        <v>687</v>
      </c>
      <c r="D524" s="111"/>
      <c r="E524" s="112">
        <v>1</v>
      </c>
      <c r="F524" s="111" t="s">
        <v>98</v>
      </c>
      <c r="G524" s="111">
        <v>7500</v>
      </c>
      <c r="H524" s="98">
        <f t="shared" si="51"/>
        <v>7500</v>
      </c>
      <c r="I524" s="98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8"/>
      <c r="W524" s="128"/>
    </row>
    <row r="525" s="76" customFormat="1" ht="13" spans="1:23">
      <c r="A525" s="91">
        <v>518</v>
      </c>
      <c r="B525" s="109"/>
      <c r="C525" s="129" t="s">
        <v>688</v>
      </c>
      <c r="D525" s="111"/>
      <c r="E525" s="112">
        <v>1</v>
      </c>
      <c r="F525" s="111" t="s">
        <v>98</v>
      </c>
      <c r="G525" s="111">
        <v>2500</v>
      </c>
      <c r="H525" s="98">
        <f t="shared" si="51"/>
        <v>2500</v>
      </c>
      <c r="I525" s="98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8"/>
      <c r="W525" s="128"/>
    </row>
    <row r="526" s="76" customFormat="1" ht="13" spans="1:23">
      <c r="A526" s="91">
        <v>519</v>
      </c>
      <c r="B526" s="109"/>
      <c r="C526" s="110" t="s">
        <v>689</v>
      </c>
      <c r="D526" s="111"/>
      <c r="E526" s="112"/>
      <c r="F526" s="111"/>
      <c r="G526" s="111"/>
      <c r="H526" s="98"/>
      <c r="I526" s="98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8"/>
      <c r="W526" s="128"/>
    </row>
    <row r="527" s="76" customFormat="1" ht="13" spans="1:23">
      <c r="A527" s="91">
        <v>520</v>
      </c>
      <c r="B527" s="109"/>
      <c r="C527" s="129" t="s">
        <v>690</v>
      </c>
      <c r="D527" s="111"/>
      <c r="E527" s="112">
        <v>2</v>
      </c>
      <c r="F527" s="111" t="s">
        <v>98</v>
      </c>
      <c r="G527" s="111"/>
      <c r="H527" s="98"/>
      <c r="I527" s="98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8"/>
      <c r="W527" s="128"/>
    </row>
    <row r="528" s="76" customFormat="1" ht="13" spans="1:23">
      <c r="A528" s="91">
        <v>521</v>
      </c>
      <c r="B528" s="109"/>
      <c r="C528" s="110" t="s">
        <v>680</v>
      </c>
      <c r="D528" s="111"/>
      <c r="E528" s="112"/>
      <c r="F528" s="111"/>
      <c r="G528" s="111"/>
      <c r="H528" s="113">
        <f>H529</f>
        <v>51714.3</v>
      </c>
      <c r="I528" s="98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8"/>
      <c r="W528" s="128"/>
    </row>
    <row r="529" s="76" customFormat="1" ht="25" spans="1:23">
      <c r="A529" s="91">
        <v>522</v>
      </c>
      <c r="B529" s="109"/>
      <c r="C529" s="114" t="s">
        <v>625</v>
      </c>
      <c r="D529" s="111"/>
      <c r="E529" s="112"/>
      <c r="F529" s="111"/>
      <c r="G529" s="111"/>
      <c r="H529" s="98">
        <v>51714.3</v>
      </c>
      <c r="I529" s="98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8"/>
      <c r="W529" s="128"/>
    </row>
    <row r="530" s="76" customFormat="1" ht="13" spans="1:23">
      <c r="A530" s="91">
        <v>523</v>
      </c>
      <c r="B530" s="271" t="s">
        <v>23</v>
      </c>
      <c r="C530" s="105" t="s">
        <v>691</v>
      </c>
      <c r="D530" s="106" t="s">
        <v>32</v>
      </c>
      <c r="E530" s="107"/>
      <c r="F530" s="106"/>
      <c r="G530" s="106"/>
      <c r="H530" s="108">
        <f>H531+H562+H567</f>
        <v>886005</v>
      </c>
      <c r="I530" s="122" t="s">
        <v>26</v>
      </c>
      <c r="J530" s="123"/>
      <c r="K530" s="124"/>
      <c r="L530" s="123"/>
      <c r="M530" s="123"/>
      <c r="N530" s="123"/>
      <c r="O530" s="123"/>
      <c r="P530" s="124">
        <v>1</v>
      </c>
      <c r="Q530" s="123"/>
      <c r="R530" s="123"/>
      <c r="S530" s="123"/>
      <c r="T530" s="123"/>
      <c r="U530" s="123"/>
      <c r="V530" s="128"/>
      <c r="W530" s="128"/>
    </row>
    <row r="531" s="76" customFormat="1" ht="13" spans="1:23">
      <c r="A531" s="91">
        <v>524</v>
      </c>
      <c r="B531" s="109"/>
      <c r="C531" s="110" t="s">
        <v>601</v>
      </c>
      <c r="D531" s="111"/>
      <c r="E531" s="112"/>
      <c r="F531" s="111"/>
      <c r="G531" s="111"/>
      <c r="H531" s="98">
        <f>H532+H533+H538+H544+H550+H556</f>
        <v>520000</v>
      </c>
      <c r="I531" s="98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8"/>
      <c r="W531" s="128"/>
    </row>
    <row r="532" s="76" customFormat="1" ht="13" spans="1:23">
      <c r="A532" s="91">
        <v>525</v>
      </c>
      <c r="B532" s="109"/>
      <c r="C532" s="129" t="s">
        <v>156</v>
      </c>
      <c r="D532" s="111"/>
      <c r="E532" s="112">
        <v>5</v>
      </c>
      <c r="F532" s="111" t="s">
        <v>147</v>
      </c>
      <c r="G532" s="111">
        <v>5000</v>
      </c>
      <c r="H532" s="98">
        <f>G532*E532</f>
        <v>25000</v>
      </c>
      <c r="I532" s="98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8"/>
      <c r="W532" s="128"/>
    </row>
    <row r="533" s="76" customFormat="1" ht="13" spans="1:23">
      <c r="A533" s="91">
        <v>526</v>
      </c>
      <c r="B533" s="109"/>
      <c r="C533" s="129" t="s">
        <v>603</v>
      </c>
      <c r="D533" s="111"/>
      <c r="E533" s="112"/>
      <c r="F533" s="111"/>
      <c r="G533" s="111"/>
      <c r="H533" s="113">
        <f>SUM(H534:H537)</f>
        <v>75000</v>
      </c>
      <c r="I533" s="98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8"/>
      <c r="W533" s="128"/>
    </row>
    <row r="534" s="76" customFormat="1" ht="13" spans="1:23">
      <c r="A534" s="91">
        <v>527</v>
      </c>
      <c r="B534" s="109"/>
      <c r="C534" s="129" t="s">
        <v>692</v>
      </c>
      <c r="D534" s="111"/>
      <c r="E534" s="112">
        <v>150</v>
      </c>
      <c r="F534" s="111" t="s">
        <v>121</v>
      </c>
      <c r="G534" s="111">
        <v>100</v>
      </c>
      <c r="H534" s="98">
        <f>G534*E534</f>
        <v>15000</v>
      </c>
      <c r="I534" s="98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8"/>
      <c r="W534" s="128"/>
    </row>
    <row r="535" s="76" customFormat="1" ht="13" spans="1:23">
      <c r="A535" s="91">
        <v>528</v>
      </c>
      <c r="B535" s="109"/>
      <c r="C535" s="129" t="s">
        <v>693</v>
      </c>
      <c r="D535" s="111"/>
      <c r="E535" s="112">
        <v>150</v>
      </c>
      <c r="F535" s="111" t="s">
        <v>121</v>
      </c>
      <c r="G535" s="111">
        <v>150</v>
      </c>
      <c r="H535" s="98">
        <f t="shared" ref="H535:H537" si="52">G535*E535</f>
        <v>22500</v>
      </c>
      <c r="I535" s="98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8"/>
      <c r="W535" s="128"/>
    </row>
    <row r="536" s="76" customFormat="1" ht="13" spans="1:23">
      <c r="A536" s="91">
        <v>529</v>
      </c>
      <c r="B536" s="109"/>
      <c r="C536" s="129" t="s">
        <v>694</v>
      </c>
      <c r="D536" s="111"/>
      <c r="E536" s="112">
        <v>150</v>
      </c>
      <c r="F536" s="111" t="s">
        <v>121</v>
      </c>
      <c r="G536" s="111">
        <v>100</v>
      </c>
      <c r="H536" s="98">
        <f t="shared" si="52"/>
        <v>15000</v>
      </c>
      <c r="I536" s="98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8"/>
      <c r="W536" s="128"/>
    </row>
    <row r="537" s="76" customFormat="1" ht="13" spans="1:23">
      <c r="A537" s="91">
        <v>530</v>
      </c>
      <c r="B537" s="109"/>
      <c r="C537" s="129" t="s">
        <v>135</v>
      </c>
      <c r="D537" s="111"/>
      <c r="E537" s="112">
        <v>150</v>
      </c>
      <c r="F537" s="111" t="s">
        <v>121</v>
      </c>
      <c r="G537" s="111">
        <v>150</v>
      </c>
      <c r="H537" s="98">
        <f t="shared" si="52"/>
        <v>22500</v>
      </c>
      <c r="I537" s="98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8"/>
      <c r="W537" s="128"/>
    </row>
    <row r="538" s="76" customFormat="1" ht="13" spans="1:23">
      <c r="A538" s="91">
        <v>531</v>
      </c>
      <c r="B538" s="109"/>
      <c r="C538" s="129" t="s">
        <v>695</v>
      </c>
      <c r="D538" s="111"/>
      <c r="E538" s="112"/>
      <c r="F538" s="111"/>
      <c r="G538" s="111"/>
      <c r="H538" s="113">
        <f>SUM(H539:H543)</f>
        <v>97500</v>
      </c>
      <c r="I538" s="98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8"/>
      <c r="W538" s="128"/>
    </row>
    <row r="539" s="76" customFormat="1" ht="13" spans="1:23">
      <c r="A539" s="91">
        <v>532</v>
      </c>
      <c r="B539" s="109"/>
      <c r="C539" s="129" t="s">
        <v>134</v>
      </c>
      <c r="D539" s="111"/>
      <c r="E539" s="112">
        <v>150</v>
      </c>
      <c r="F539" s="111" t="s">
        <v>121</v>
      </c>
      <c r="G539" s="111">
        <v>150</v>
      </c>
      <c r="H539" s="98">
        <f>G539*E539</f>
        <v>22500</v>
      </c>
      <c r="I539" s="98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8"/>
      <c r="W539" s="128"/>
    </row>
    <row r="540" s="76" customFormat="1" ht="13" spans="1:23">
      <c r="A540" s="91">
        <v>533</v>
      </c>
      <c r="B540" s="109"/>
      <c r="C540" s="129" t="s">
        <v>696</v>
      </c>
      <c r="D540" s="111"/>
      <c r="E540" s="112">
        <v>150</v>
      </c>
      <c r="F540" s="111" t="s">
        <v>121</v>
      </c>
      <c r="G540" s="111">
        <v>100</v>
      </c>
      <c r="H540" s="98">
        <f t="shared" ref="H540:H543" si="53">G540*E540</f>
        <v>15000</v>
      </c>
      <c r="I540" s="98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8"/>
      <c r="W540" s="128"/>
    </row>
    <row r="541" s="76" customFormat="1" ht="13" spans="1:23">
      <c r="A541" s="91">
        <v>534</v>
      </c>
      <c r="B541" s="109"/>
      <c r="C541" s="129" t="s">
        <v>697</v>
      </c>
      <c r="D541" s="111"/>
      <c r="E541" s="112">
        <v>150</v>
      </c>
      <c r="F541" s="111" t="s">
        <v>121</v>
      </c>
      <c r="G541" s="111">
        <v>150</v>
      </c>
      <c r="H541" s="98">
        <f t="shared" si="53"/>
        <v>22500</v>
      </c>
      <c r="I541" s="98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8"/>
      <c r="W541" s="128"/>
    </row>
    <row r="542" s="76" customFormat="1" ht="13" spans="1:23">
      <c r="A542" s="91">
        <v>535</v>
      </c>
      <c r="B542" s="109"/>
      <c r="C542" s="129" t="s">
        <v>698</v>
      </c>
      <c r="D542" s="111"/>
      <c r="E542" s="112">
        <v>150</v>
      </c>
      <c r="F542" s="111" t="s">
        <v>121</v>
      </c>
      <c r="G542" s="111">
        <v>100</v>
      </c>
      <c r="H542" s="98">
        <f t="shared" si="53"/>
        <v>15000</v>
      </c>
      <c r="I542" s="98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8"/>
      <c r="W542" s="128"/>
    </row>
    <row r="543" s="76" customFormat="1" ht="13" spans="1:23">
      <c r="A543" s="91">
        <v>536</v>
      </c>
      <c r="B543" s="109"/>
      <c r="C543" s="129" t="s">
        <v>135</v>
      </c>
      <c r="D543" s="111"/>
      <c r="E543" s="112">
        <v>150</v>
      </c>
      <c r="F543" s="111" t="s">
        <v>121</v>
      </c>
      <c r="G543" s="111">
        <v>150</v>
      </c>
      <c r="H543" s="98">
        <f t="shared" si="53"/>
        <v>22500</v>
      </c>
      <c r="I543" s="98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8"/>
      <c r="W543" s="128"/>
    </row>
    <row r="544" s="76" customFormat="1" ht="13" spans="1:23">
      <c r="A544" s="91">
        <v>537</v>
      </c>
      <c r="B544" s="109"/>
      <c r="C544" s="129" t="s">
        <v>699</v>
      </c>
      <c r="D544" s="111"/>
      <c r="E544" s="112"/>
      <c r="F544" s="111"/>
      <c r="G544" s="111"/>
      <c r="H544" s="113">
        <f>SUM(H545:H549)</f>
        <v>97500</v>
      </c>
      <c r="I544" s="98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8"/>
      <c r="W544" s="128"/>
    </row>
    <row r="545" s="76" customFormat="1" ht="13" spans="1:23">
      <c r="A545" s="91">
        <v>538</v>
      </c>
      <c r="B545" s="109"/>
      <c r="C545" s="129" t="s">
        <v>134</v>
      </c>
      <c r="D545" s="111"/>
      <c r="E545" s="112">
        <v>150</v>
      </c>
      <c r="F545" s="111" t="s">
        <v>121</v>
      </c>
      <c r="G545" s="111">
        <v>150</v>
      </c>
      <c r="H545" s="98">
        <f>G545*E545</f>
        <v>22500</v>
      </c>
      <c r="I545" s="98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8"/>
      <c r="W545" s="128"/>
    </row>
    <row r="546" s="76" customFormat="1" ht="13" spans="1:23">
      <c r="A546" s="91">
        <v>539</v>
      </c>
      <c r="B546" s="109"/>
      <c r="C546" s="129" t="s">
        <v>696</v>
      </c>
      <c r="D546" s="111"/>
      <c r="E546" s="112">
        <v>150</v>
      </c>
      <c r="F546" s="111" t="s">
        <v>121</v>
      </c>
      <c r="G546" s="111">
        <v>100</v>
      </c>
      <c r="H546" s="98">
        <f t="shared" ref="H546:H549" si="54">G546*E546</f>
        <v>15000</v>
      </c>
      <c r="I546" s="98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8"/>
      <c r="W546" s="128"/>
    </row>
    <row r="547" s="76" customFormat="1" ht="13" spans="1:23">
      <c r="A547" s="91">
        <v>540</v>
      </c>
      <c r="B547" s="109"/>
      <c r="C547" s="129" t="s">
        <v>697</v>
      </c>
      <c r="D547" s="111"/>
      <c r="E547" s="112">
        <v>150</v>
      </c>
      <c r="F547" s="111" t="s">
        <v>121</v>
      </c>
      <c r="G547" s="111">
        <v>150</v>
      </c>
      <c r="H547" s="98">
        <f t="shared" si="54"/>
        <v>22500</v>
      </c>
      <c r="I547" s="98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8"/>
      <c r="W547" s="128"/>
    </row>
    <row r="548" s="76" customFormat="1" ht="13" spans="1:23">
      <c r="A548" s="91">
        <v>541</v>
      </c>
      <c r="B548" s="109"/>
      <c r="C548" s="129" t="s">
        <v>698</v>
      </c>
      <c r="D548" s="111"/>
      <c r="E548" s="112">
        <v>150</v>
      </c>
      <c r="F548" s="111" t="s">
        <v>121</v>
      </c>
      <c r="G548" s="111">
        <v>100</v>
      </c>
      <c r="H548" s="98">
        <f t="shared" si="54"/>
        <v>15000</v>
      </c>
      <c r="I548" s="98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8"/>
      <c r="W548" s="128"/>
    </row>
    <row r="549" s="76" customFormat="1" ht="13" spans="1:23">
      <c r="A549" s="91">
        <v>542</v>
      </c>
      <c r="B549" s="109"/>
      <c r="C549" s="129" t="s">
        <v>135</v>
      </c>
      <c r="D549" s="111"/>
      <c r="E549" s="112">
        <v>150</v>
      </c>
      <c r="F549" s="111" t="s">
        <v>121</v>
      </c>
      <c r="G549" s="111">
        <v>150</v>
      </c>
      <c r="H549" s="98">
        <f t="shared" si="54"/>
        <v>22500</v>
      </c>
      <c r="I549" s="98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8"/>
      <c r="W549" s="128"/>
    </row>
    <row r="550" s="76" customFormat="1" ht="13" spans="1:23">
      <c r="A550" s="91">
        <v>543</v>
      </c>
      <c r="B550" s="109"/>
      <c r="C550" s="129" t="s">
        <v>700</v>
      </c>
      <c r="D550" s="111"/>
      <c r="E550" s="112"/>
      <c r="F550" s="111"/>
      <c r="G550" s="111"/>
      <c r="H550" s="113">
        <f>SUM(H551:H555)</f>
        <v>97500</v>
      </c>
      <c r="I550" s="98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8"/>
      <c r="W550" s="128"/>
    </row>
    <row r="551" s="76" customFormat="1" ht="13" spans="1:23">
      <c r="A551" s="91">
        <v>544</v>
      </c>
      <c r="B551" s="109"/>
      <c r="C551" s="129" t="s">
        <v>134</v>
      </c>
      <c r="D551" s="111"/>
      <c r="E551" s="112">
        <v>150</v>
      </c>
      <c r="F551" s="111" t="s">
        <v>121</v>
      </c>
      <c r="G551" s="111">
        <v>150</v>
      </c>
      <c r="H551" s="98">
        <f>G551*E551</f>
        <v>22500</v>
      </c>
      <c r="I551" s="98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8"/>
      <c r="W551" s="128"/>
    </row>
    <row r="552" s="76" customFormat="1" ht="13" spans="1:23">
      <c r="A552" s="91">
        <v>545</v>
      </c>
      <c r="B552" s="109"/>
      <c r="C552" s="129" t="s">
        <v>696</v>
      </c>
      <c r="D552" s="111"/>
      <c r="E552" s="112">
        <v>150</v>
      </c>
      <c r="F552" s="111" t="s">
        <v>121</v>
      </c>
      <c r="G552" s="111">
        <v>100</v>
      </c>
      <c r="H552" s="98">
        <f t="shared" ref="H552:H555" si="55">G552*E552</f>
        <v>15000</v>
      </c>
      <c r="I552" s="98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8"/>
      <c r="W552" s="128"/>
    </row>
    <row r="553" s="76" customFormat="1" ht="13" spans="1:23">
      <c r="A553" s="91">
        <v>546</v>
      </c>
      <c r="B553" s="109"/>
      <c r="C553" s="129" t="s">
        <v>697</v>
      </c>
      <c r="D553" s="111"/>
      <c r="E553" s="112">
        <v>150</v>
      </c>
      <c r="F553" s="111" t="s">
        <v>121</v>
      </c>
      <c r="G553" s="111">
        <v>150</v>
      </c>
      <c r="H553" s="98">
        <f t="shared" si="55"/>
        <v>22500</v>
      </c>
      <c r="I553" s="98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8"/>
      <c r="W553" s="128"/>
    </row>
    <row r="554" s="76" customFormat="1" ht="13" spans="1:23">
      <c r="A554" s="91">
        <v>547</v>
      </c>
      <c r="B554" s="109"/>
      <c r="C554" s="129" t="s">
        <v>698</v>
      </c>
      <c r="D554" s="111"/>
      <c r="E554" s="112">
        <v>150</v>
      </c>
      <c r="F554" s="111" t="s">
        <v>121</v>
      </c>
      <c r="G554" s="111">
        <v>100</v>
      </c>
      <c r="H554" s="98">
        <f t="shared" si="55"/>
        <v>15000</v>
      </c>
      <c r="I554" s="98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8"/>
      <c r="W554" s="128"/>
    </row>
    <row r="555" s="76" customFormat="1" ht="13" spans="1:23">
      <c r="A555" s="91">
        <v>548</v>
      </c>
      <c r="B555" s="109"/>
      <c r="C555" s="129" t="s">
        <v>135</v>
      </c>
      <c r="D555" s="111"/>
      <c r="E555" s="112">
        <v>150</v>
      </c>
      <c r="F555" s="111" t="s">
        <v>121</v>
      </c>
      <c r="G555" s="111">
        <v>150</v>
      </c>
      <c r="H555" s="98">
        <f t="shared" si="55"/>
        <v>22500</v>
      </c>
      <c r="I555" s="98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8"/>
      <c r="W555" s="128"/>
    </row>
    <row r="556" s="76" customFormat="1" ht="13" spans="1:23">
      <c r="A556" s="91">
        <v>549</v>
      </c>
      <c r="B556" s="109"/>
      <c r="C556" s="129" t="s">
        <v>701</v>
      </c>
      <c r="D556" s="111"/>
      <c r="E556" s="112"/>
      <c r="F556" s="111"/>
      <c r="G556" s="111"/>
      <c r="H556" s="113">
        <f>SUM(H557:H561)</f>
        <v>127500</v>
      </c>
      <c r="I556" s="98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8"/>
      <c r="W556" s="128"/>
    </row>
    <row r="557" s="76" customFormat="1" ht="13" spans="1:23">
      <c r="A557" s="91">
        <v>550</v>
      </c>
      <c r="B557" s="109"/>
      <c r="C557" s="129" t="s">
        <v>134</v>
      </c>
      <c r="D557" s="111"/>
      <c r="E557" s="112">
        <v>150</v>
      </c>
      <c r="F557" s="111" t="s">
        <v>121</v>
      </c>
      <c r="G557" s="111">
        <v>150</v>
      </c>
      <c r="H557" s="98">
        <f>G557*E557</f>
        <v>22500</v>
      </c>
      <c r="I557" s="98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8"/>
      <c r="W557" s="128"/>
    </row>
    <row r="558" s="76" customFormat="1" ht="13" spans="1:23">
      <c r="A558" s="91">
        <v>551</v>
      </c>
      <c r="B558" s="109"/>
      <c r="C558" s="129" t="s">
        <v>696</v>
      </c>
      <c r="D558" s="111"/>
      <c r="E558" s="112">
        <v>150</v>
      </c>
      <c r="F558" s="111" t="s">
        <v>121</v>
      </c>
      <c r="G558" s="111">
        <v>100</v>
      </c>
      <c r="H558" s="98">
        <f t="shared" ref="H558:H561" si="56">G558*E558</f>
        <v>15000</v>
      </c>
      <c r="I558" s="98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8"/>
      <c r="W558" s="128"/>
    </row>
    <row r="559" s="76" customFormat="1" ht="13" spans="1:23">
      <c r="A559" s="91">
        <v>552</v>
      </c>
      <c r="B559" s="109"/>
      <c r="C559" s="129" t="s">
        <v>697</v>
      </c>
      <c r="D559" s="111"/>
      <c r="E559" s="112">
        <v>150</v>
      </c>
      <c r="F559" s="111" t="s">
        <v>121</v>
      </c>
      <c r="G559" s="111">
        <v>150</v>
      </c>
      <c r="H559" s="98">
        <f t="shared" si="56"/>
        <v>22500</v>
      </c>
      <c r="I559" s="98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8"/>
      <c r="W559" s="128"/>
    </row>
    <row r="560" s="76" customFormat="1" ht="13" spans="1:23">
      <c r="A560" s="91">
        <v>553</v>
      </c>
      <c r="B560" s="109"/>
      <c r="C560" s="129" t="s">
        <v>698</v>
      </c>
      <c r="D560" s="111"/>
      <c r="E560" s="112">
        <v>150</v>
      </c>
      <c r="F560" s="111" t="s">
        <v>121</v>
      </c>
      <c r="G560" s="111">
        <v>100</v>
      </c>
      <c r="H560" s="98">
        <f t="shared" si="56"/>
        <v>15000</v>
      </c>
      <c r="I560" s="98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8"/>
      <c r="W560" s="128"/>
    </row>
    <row r="561" s="76" customFormat="1" ht="13" spans="1:23">
      <c r="A561" s="91">
        <v>554</v>
      </c>
      <c r="B561" s="109"/>
      <c r="C561" s="129" t="s">
        <v>702</v>
      </c>
      <c r="D561" s="111"/>
      <c r="E561" s="112">
        <v>210</v>
      </c>
      <c r="F561" s="111" t="s">
        <v>121</v>
      </c>
      <c r="G561" s="111">
        <v>250</v>
      </c>
      <c r="H561" s="98">
        <f t="shared" si="56"/>
        <v>52500</v>
      </c>
      <c r="I561" s="98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8"/>
      <c r="W561" s="128"/>
    </row>
    <row r="562" s="76" customFormat="1" ht="13" spans="1:23">
      <c r="A562" s="91">
        <v>555</v>
      </c>
      <c r="B562" s="109"/>
      <c r="C562" s="110" t="s">
        <v>615</v>
      </c>
      <c r="D562" s="111"/>
      <c r="E562" s="112"/>
      <c r="F562" s="111"/>
      <c r="G562" s="111"/>
      <c r="H562" s="113">
        <f>H563</f>
        <v>179840</v>
      </c>
      <c r="I562" s="98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8"/>
      <c r="W562" s="128"/>
    </row>
    <row r="563" s="76" customFormat="1" ht="13" spans="1:23">
      <c r="A563" s="91">
        <v>556</v>
      </c>
      <c r="B563" s="109"/>
      <c r="C563" s="129" t="s">
        <v>159</v>
      </c>
      <c r="D563" s="111"/>
      <c r="E563" s="112">
        <v>8</v>
      </c>
      <c r="F563" s="111" t="s">
        <v>133</v>
      </c>
      <c r="G563" s="111">
        <v>22480</v>
      </c>
      <c r="H563" s="98">
        <f>G563*E563</f>
        <v>179840</v>
      </c>
      <c r="I563" s="98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8"/>
      <c r="W563" s="128"/>
    </row>
    <row r="564" s="76" customFormat="1" ht="13" spans="1:23">
      <c r="A564" s="91">
        <v>557</v>
      </c>
      <c r="B564" s="109"/>
      <c r="C564" s="129" t="s">
        <v>703</v>
      </c>
      <c r="D564" s="111"/>
      <c r="E564" s="112">
        <v>1</v>
      </c>
      <c r="F564" s="111" t="s">
        <v>105</v>
      </c>
      <c r="G564" s="111"/>
      <c r="H564" s="98"/>
      <c r="I564" s="98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8"/>
      <c r="W564" s="128"/>
    </row>
    <row r="565" s="76" customFormat="1" ht="13" spans="1:23">
      <c r="A565" s="91">
        <v>558</v>
      </c>
      <c r="B565" s="109"/>
      <c r="C565" s="129" t="s">
        <v>704</v>
      </c>
      <c r="D565" s="111"/>
      <c r="E565" s="112">
        <v>2</v>
      </c>
      <c r="F565" s="111" t="s">
        <v>98</v>
      </c>
      <c r="G565" s="111"/>
      <c r="H565" s="98"/>
      <c r="I565" s="98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8"/>
      <c r="W565" s="128"/>
    </row>
    <row r="566" s="76" customFormat="1" ht="13" spans="1:23">
      <c r="A566" s="91">
        <v>559</v>
      </c>
      <c r="B566" s="109"/>
      <c r="C566" s="129" t="s">
        <v>705</v>
      </c>
      <c r="D566" s="111"/>
      <c r="E566" s="112">
        <v>8</v>
      </c>
      <c r="F566" s="111" t="s">
        <v>98</v>
      </c>
      <c r="G566" s="111"/>
      <c r="H566" s="98"/>
      <c r="I566" s="98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8"/>
      <c r="W566" s="128"/>
    </row>
    <row r="567" s="76" customFormat="1" ht="13" spans="1:23">
      <c r="A567" s="91">
        <v>560</v>
      </c>
      <c r="B567" s="109"/>
      <c r="C567" s="110" t="s">
        <v>618</v>
      </c>
      <c r="D567" s="111"/>
      <c r="E567" s="112"/>
      <c r="F567" s="111"/>
      <c r="G567" s="111"/>
      <c r="H567" s="113">
        <f>H568+H572+H582</f>
        <v>186165</v>
      </c>
      <c r="I567" s="98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8"/>
      <c r="W567" s="128"/>
    </row>
    <row r="568" s="76" customFormat="1" ht="13" spans="1:23">
      <c r="A568" s="91">
        <v>561</v>
      </c>
      <c r="B568" s="109"/>
      <c r="C568" s="110" t="s">
        <v>619</v>
      </c>
      <c r="D568" s="111"/>
      <c r="E568" s="112"/>
      <c r="F568" s="111"/>
      <c r="G568" s="111"/>
      <c r="H568" s="113">
        <f>SUM(H569:H571)</f>
        <v>37500</v>
      </c>
      <c r="I568" s="98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8"/>
      <c r="W568" s="128"/>
    </row>
    <row r="569" s="76" customFormat="1" ht="13" spans="1:23">
      <c r="A569" s="91">
        <v>562</v>
      </c>
      <c r="B569" s="109"/>
      <c r="C569" s="129" t="s">
        <v>116</v>
      </c>
      <c r="D569" s="111"/>
      <c r="E569" s="112">
        <v>150</v>
      </c>
      <c r="F569" s="111" t="s">
        <v>98</v>
      </c>
      <c r="G569" s="111">
        <v>50</v>
      </c>
      <c r="H569" s="98">
        <f>G569*E569</f>
        <v>7500</v>
      </c>
      <c r="I569" s="98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8"/>
      <c r="W569" s="128"/>
    </row>
    <row r="570" s="76" customFormat="1" ht="13" spans="1:23">
      <c r="A570" s="91">
        <v>563</v>
      </c>
      <c r="B570" s="109"/>
      <c r="C570" s="129" t="s">
        <v>160</v>
      </c>
      <c r="D570" s="111"/>
      <c r="E570" s="112">
        <v>150</v>
      </c>
      <c r="F570" s="111" t="s">
        <v>98</v>
      </c>
      <c r="G570" s="111">
        <v>50</v>
      </c>
      <c r="H570" s="98">
        <f t="shared" ref="H570:H571" si="57">G570*E570</f>
        <v>7500</v>
      </c>
      <c r="I570" s="98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8"/>
      <c r="W570" s="128"/>
    </row>
    <row r="571" s="76" customFormat="1" ht="13" spans="1:23">
      <c r="A571" s="91">
        <v>564</v>
      </c>
      <c r="B571" s="109"/>
      <c r="C571" s="129" t="s">
        <v>161</v>
      </c>
      <c r="D571" s="111"/>
      <c r="E571" s="112">
        <v>150</v>
      </c>
      <c r="F571" s="111" t="s">
        <v>98</v>
      </c>
      <c r="G571" s="111">
        <v>150</v>
      </c>
      <c r="H571" s="98">
        <f t="shared" si="57"/>
        <v>22500</v>
      </c>
      <c r="I571" s="98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8"/>
      <c r="W571" s="128"/>
    </row>
    <row r="572" s="76" customFormat="1" ht="13" spans="1:23">
      <c r="A572" s="91">
        <v>565</v>
      </c>
      <c r="B572" s="109"/>
      <c r="C572" s="110" t="s">
        <v>621</v>
      </c>
      <c r="D572" s="111"/>
      <c r="E572" s="112"/>
      <c r="F572" s="111"/>
      <c r="G572" s="111"/>
      <c r="H572" s="113">
        <f>SUM(H573:H581)</f>
        <v>79703</v>
      </c>
      <c r="I572" s="98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8"/>
      <c r="W572" s="128"/>
    </row>
    <row r="573" s="76" customFormat="1" ht="13" spans="1:23">
      <c r="A573" s="91">
        <v>566</v>
      </c>
      <c r="B573" s="109"/>
      <c r="C573" s="129" t="s">
        <v>622</v>
      </c>
      <c r="D573" s="111"/>
      <c r="E573" s="112">
        <v>12</v>
      </c>
      <c r="F573" s="111" t="s">
        <v>102</v>
      </c>
      <c r="G573" s="111">
        <v>2000</v>
      </c>
      <c r="H573" s="98">
        <f>G573*E573</f>
        <v>24000</v>
      </c>
      <c r="I573" s="98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8"/>
      <c r="W573" s="128"/>
    </row>
    <row r="574" s="76" customFormat="1" ht="13" spans="1:23">
      <c r="A574" s="91">
        <v>567</v>
      </c>
      <c r="B574" s="109"/>
      <c r="C574" s="129" t="s">
        <v>132</v>
      </c>
      <c r="D574" s="111"/>
      <c r="E574" s="112">
        <v>2</v>
      </c>
      <c r="F574" s="111" t="s">
        <v>133</v>
      </c>
      <c r="G574" s="111">
        <v>16000</v>
      </c>
      <c r="H574" s="98">
        <f t="shared" ref="H574:H581" si="58">G574*E574</f>
        <v>32000</v>
      </c>
      <c r="I574" s="98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8"/>
      <c r="W574" s="128"/>
    </row>
    <row r="575" s="76" customFormat="1" ht="13" spans="1:23">
      <c r="A575" s="91">
        <v>568</v>
      </c>
      <c r="B575" s="109"/>
      <c r="C575" s="129" t="s">
        <v>162</v>
      </c>
      <c r="D575" s="111"/>
      <c r="E575" s="112">
        <v>10</v>
      </c>
      <c r="F575" s="111" t="s">
        <v>98</v>
      </c>
      <c r="G575" s="111">
        <v>50</v>
      </c>
      <c r="H575" s="98">
        <f t="shared" si="58"/>
        <v>500</v>
      </c>
      <c r="I575" s="98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8"/>
      <c r="W575" s="128"/>
    </row>
    <row r="576" s="76" customFormat="1" ht="13" spans="1:23">
      <c r="A576" s="91">
        <v>569</v>
      </c>
      <c r="B576" s="109"/>
      <c r="C576" s="129" t="s">
        <v>164</v>
      </c>
      <c r="D576" s="111"/>
      <c r="E576" s="112">
        <v>8</v>
      </c>
      <c r="F576" s="111" t="s">
        <v>98</v>
      </c>
      <c r="G576" s="111">
        <v>50</v>
      </c>
      <c r="H576" s="98">
        <f t="shared" si="58"/>
        <v>400</v>
      </c>
      <c r="I576" s="98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8"/>
      <c r="W576" s="128"/>
    </row>
    <row r="577" s="76" customFormat="1" ht="13" spans="1:23">
      <c r="A577" s="91">
        <v>570</v>
      </c>
      <c r="B577" s="109"/>
      <c r="C577" s="129" t="s">
        <v>106</v>
      </c>
      <c r="D577" s="111"/>
      <c r="E577" s="112">
        <v>8</v>
      </c>
      <c r="F577" s="111" t="s">
        <v>107</v>
      </c>
      <c r="G577" s="111">
        <v>200</v>
      </c>
      <c r="H577" s="98">
        <f t="shared" si="58"/>
        <v>1600</v>
      </c>
      <c r="I577" s="98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8"/>
      <c r="W577" s="128"/>
    </row>
    <row r="578" s="76" customFormat="1" ht="13" spans="1:23">
      <c r="A578" s="91">
        <v>571</v>
      </c>
      <c r="B578" s="109"/>
      <c r="C578" s="129" t="s">
        <v>108</v>
      </c>
      <c r="D578" s="111"/>
      <c r="E578" s="112">
        <v>6</v>
      </c>
      <c r="F578" s="111" t="s">
        <v>107</v>
      </c>
      <c r="G578" s="111">
        <v>88</v>
      </c>
      <c r="H578" s="98">
        <f t="shared" si="58"/>
        <v>528</v>
      </c>
      <c r="I578" s="98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8"/>
      <c r="W578" s="128"/>
    </row>
    <row r="579" s="76" customFormat="1" ht="13" spans="1:23">
      <c r="A579" s="91">
        <v>572</v>
      </c>
      <c r="B579" s="109"/>
      <c r="C579" s="129" t="s">
        <v>686</v>
      </c>
      <c r="D579" s="111"/>
      <c r="E579" s="112">
        <v>2</v>
      </c>
      <c r="F579" s="111" t="s">
        <v>98</v>
      </c>
      <c r="G579" s="111">
        <v>6000</v>
      </c>
      <c r="H579" s="98">
        <f t="shared" si="58"/>
        <v>12000</v>
      </c>
      <c r="I579" s="98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8"/>
      <c r="W579" s="128"/>
    </row>
    <row r="580" s="76" customFormat="1" ht="13" spans="1:23">
      <c r="A580" s="91">
        <v>573</v>
      </c>
      <c r="B580" s="109"/>
      <c r="C580" s="129" t="s">
        <v>706</v>
      </c>
      <c r="D580" s="111"/>
      <c r="E580" s="112">
        <v>1</v>
      </c>
      <c r="F580" s="111" t="s">
        <v>98</v>
      </c>
      <c r="G580" s="111">
        <v>6075</v>
      </c>
      <c r="H580" s="98">
        <f t="shared" si="58"/>
        <v>6075</v>
      </c>
      <c r="I580" s="98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8"/>
      <c r="W580" s="128"/>
    </row>
    <row r="581" s="76" customFormat="1" ht="13" spans="1:23">
      <c r="A581" s="91">
        <v>574</v>
      </c>
      <c r="B581" s="109"/>
      <c r="C581" s="129" t="s">
        <v>679</v>
      </c>
      <c r="D581" s="111"/>
      <c r="E581" s="112">
        <v>2</v>
      </c>
      <c r="F581" s="111" t="s">
        <v>98</v>
      </c>
      <c r="G581" s="111">
        <v>1300</v>
      </c>
      <c r="H581" s="98">
        <f t="shared" si="58"/>
        <v>2600</v>
      </c>
      <c r="I581" s="98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8"/>
      <c r="W581" s="128"/>
    </row>
    <row r="582" s="76" customFormat="1" ht="13" spans="1:23">
      <c r="A582" s="91">
        <v>575</v>
      </c>
      <c r="B582" s="109"/>
      <c r="C582" s="110" t="s">
        <v>145</v>
      </c>
      <c r="D582" s="111"/>
      <c r="E582" s="112"/>
      <c r="F582" s="111"/>
      <c r="G582" s="111"/>
      <c r="H582" s="113">
        <f>SUM(H583:H585)</f>
        <v>68962</v>
      </c>
      <c r="I582" s="98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8"/>
      <c r="W582" s="128"/>
    </row>
    <row r="583" s="76" customFormat="1" ht="13" spans="1:23">
      <c r="A583" s="91">
        <v>576</v>
      </c>
      <c r="B583" s="109"/>
      <c r="C583" s="129" t="s">
        <v>189</v>
      </c>
      <c r="D583" s="111"/>
      <c r="E583" s="112">
        <v>1</v>
      </c>
      <c r="F583" s="111" t="s">
        <v>307</v>
      </c>
      <c r="G583" s="111">
        <v>49962</v>
      </c>
      <c r="H583" s="98">
        <f>G583*E583</f>
        <v>49962</v>
      </c>
      <c r="I583" s="98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8"/>
      <c r="W583" s="128"/>
    </row>
    <row r="584" s="76" customFormat="1" ht="13" spans="1:23">
      <c r="A584" s="91">
        <v>577</v>
      </c>
      <c r="B584" s="109"/>
      <c r="C584" s="129" t="s">
        <v>707</v>
      </c>
      <c r="D584" s="111"/>
      <c r="E584" s="112">
        <v>1</v>
      </c>
      <c r="F584" s="111" t="s">
        <v>98</v>
      </c>
      <c r="G584" s="111">
        <v>14500</v>
      </c>
      <c r="H584" s="98">
        <f t="shared" ref="H584:H586" si="59">G584*E584</f>
        <v>14500</v>
      </c>
      <c r="I584" s="98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8"/>
      <c r="W584" s="128"/>
    </row>
    <row r="585" s="76" customFormat="1" ht="13" spans="1:23">
      <c r="A585" s="91">
        <v>578</v>
      </c>
      <c r="B585" s="109"/>
      <c r="C585" s="129" t="s">
        <v>688</v>
      </c>
      <c r="D585" s="111"/>
      <c r="E585" s="112">
        <v>1</v>
      </c>
      <c r="F585" s="111" t="s">
        <v>98</v>
      </c>
      <c r="G585" s="111">
        <v>4500</v>
      </c>
      <c r="H585" s="98">
        <f t="shared" si="59"/>
        <v>4500</v>
      </c>
      <c r="I585" s="98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8"/>
      <c r="W585" s="128"/>
    </row>
    <row r="586" s="76" customFormat="1" ht="13" spans="1:23">
      <c r="A586" s="91">
        <v>579</v>
      </c>
      <c r="B586" s="271" t="s">
        <v>23</v>
      </c>
      <c r="C586" s="105" t="s">
        <v>708</v>
      </c>
      <c r="D586" s="106" t="s">
        <v>32</v>
      </c>
      <c r="E586" s="107">
        <v>2</v>
      </c>
      <c r="F586" s="106"/>
      <c r="G586" s="106">
        <f>H587+H593+H649+H661+H674+H686+H698</f>
        <v>267630</v>
      </c>
      <c r="H586" s="108">
        <f t="shared" si="59"/>
        <v>535260</v>
      </c>
      <c r="I586" s="122" t="s">
        <v>26</v>
      </c>
      <c r="J586" s="123"/>
      <c r="K586" s="124"/>
      <c r="L586" s="123"/>
      <c r="M586" s="124">
        <v>1</v>
      </c>
      <c r="N586" s="124"/>
      <c r="O586" s="123"/>
      <c r="P586" s="124">
        <v>1</v>
      </c>
      <c r="Q586" s="123"/>
      <c r="R586" s="123"/>
      <c r="S586" s="123"/>
      <c r="T586" s="123"/>
      <c r="U586" s="123"/>
      <c r="V586" s="128"/>
      <c r="W586" s="128"/>
    </row>
    <row r="587" s="76" customFormat="1" ht="13" spans="1:23">
      <c r="A587" s="91">
        <v>580</v>
      </c>
      <c r="B587" s="109"/>
      <c r="C587" s="110" t="s">
        <v>709</v>
      </c>
      <c r="D587" s="111"/>
      <c r="E587" s="112"/>
      <c r="F587" s="111"/>
      <c r="G587" s="111"/>
      <c r="H587" s="113">
        <f>SUM(H588:H592)</f>
        <v>4000</v>
      </c>
      <c r="I587" s="98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8"/>
      <c r="W587" s="128"/>
    </row>
    <row r="588" s="76" customFormat="1" ht="13" spans="1:23">
      <c r="A588" s="91">
        <v>581</v>
      </c>
      <c r="B588" s="109"/>
      <c r="C588" s="129" t="s">
        <v>710</v>
      </c>
      <c r="D588" s="111"/>
      <c r="E588" s="112">
        <v>5</v>
      </c>
      <c r="F588" s="111" t="s">
        <v>121</v>
      </c>
      <c r="G588" s="111">
        <v>100</v>
      </c>
      <c r="H588" s="98">
        <f>G588*E588*2</f>
        <v>1000</v>
      </c>
      <c r="I588" s="98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8"/>
      <c r="W588" s="128"/>
    </row>
    <row r="589" s="76" customFormat="1" ht="13" spans="1:23">
      <c r="A589" s="91">
        <v>582</v>
      </c>
      <c r="B589" s="109"/>
      <c r="C589" s="129" t="s">
        <v>711</v>
      </c>
      <c r="D589" s="111"/>
      <c r="E589" s="112">
        <v>5</v>
      </c>
      <c r="F589" s="111" t="s">
        <v>121</v>
      </c>
      <c r="G589" s="111">
        <v>50</v>
      </c>
      <c r="H589" s="98">
        <f t="shared" ref="H589:H592" si="60">G589*E589*2</f>
        <v>500</v>
      </c>
      <c r="I589" s="98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8"/>
      <c r="W589" s="128"/>
    </row>
    <row r="590" s="76" customFormat="1" ht="13" spans="1:23">
      <c r="A590" s="91">
        <v>583</v>
      </c>
      <c r="B590" s="109"/>
      <c r="C590" s="129" t="s">
        <v>697</v>
      </c>
      <c r="D590" s="111"/>
      <c r="E590" s="112">
        <v>5</v>
      </c>
      <c r="F590" s="111" t="s">
        <v>121</v>
      </c>
      <c r="G590" s="111">
        <v>100</v>
      </c>
      <c r="H590" s="98">
        <f t="shared" si="60"/>
        <v>1000</v>
      </c>
      <c r="I590" s="98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8"/>
      <c r="W590" s="128"/>
    </row>
    <row r="591" s="76" customFormat="1" ht="13" spans="1:23">
      <c r="A591" s="91">
        <v>584</v>
      </c>
      <c r="B591" s="109"/>
      <c r="C591" s="129" t="s">
        <v>712</v>
      </c>
      <c r="D591" s="111"/>
      <c r="E591" s="112">
        <v>5</v>
      </c>
      <c r="F591" s="111" t="s">
        <v>121</v>
      </c>
      <c r="G591" s="111">
        <v>50</v>
      </c>
      <c r="H591" s="98">
        <f t="shared" si="60"/>
        <v>500</v>
      </c>
      <c r="I591" s="98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8"/>
      <c r="W591" s="128"/>
    </row>
    <row r="592" s="76" customFormat="1" ht="13" spans="1:23">
      <c r="A592" s="91">
        <v>585</v>
      </c>
      <c r="B592" s="109"/>
      <c r="C592" s="129" t="s">
        <v>713</v>
      </c>
      <c r="D592" s="111"/>
      <c r="E592" s="112">
        <v>5</v>
      </c>
      <c r="F592" s="111" t="s">
        <v>121</v>
      </c>
      <c r="G592" s="111">
        <v>100</v>
      </c>
      <c r="H592" s="98">
        <f t="shared" si="60"/>
        <v>1000</v>
      </c>
      <c r="I592" s="98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8"/>
      <c r="W592" s="128"/>
    </row>
    <row r="593" s="76" customFormat="1" ht="13" spans="1:23">
      <c r="A593" s="91">
        <v>586</v>
      </c>
      <c r="B593" s="109"/>
      <c r="C593" s="110" t="s">
        <v>714</v>
      </c>
      <c r="D593" s="111"/>
      <c r="E593" s="112"/>
      <c r="F593" s="111"/>
      <c r="G593" s="111"/>
      <c r="H593" s="113">
        <f>H594+H600</f>
        <v>70910</v>
      </c>
      <c r="I593" s="98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8"/>
      <c r="W593" s="128"/>
    </row>
    <row r="594" s="76" customFormat="1" ht="13" spans="1:23">
      <c r="A594" s="91">
        <v>587</v>
      </c>
      <c r="B594" s="109"/>
      <c r="C594" s="110" t="s">
        <v>715</v>
      </c>
      <c r="D594" s="111"/>
      <c r="E594" s="112"/>
      <c r="F594" s="111"/>
      <c r="G594" s="111"/>
      <c r="H594" s="113">
        <f>SUM(H595:H599)</f>
        <v>16000</v>
      </c>
      <c r="I594" s="98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8"/>
      <c r="W594" s="128"/>
    </row>
    <row r="595" s="76" customFormat="1" ht="13" spans="1:23">
      <c r="A595" s="91">
        <v>588</v>
      </c>
      <c r="B595" s="109"/>
      <c r="C595" s="129" t="s">
        <v>710</v>
      </c>
      <c r="D595" s="111"/>
      <c r="E595" s="112">
        <v>2</v>
      </c>
      <c r="F595" s="111" t="s">
        <v>121</v>
      </c>
      <c r="G595" s="111">
        <v>100</v>
      </c>
      <c r="H595" s="98">
        <f>G595*E595*20</f>
        <v>4000</v>
      </c>
      <c r="I595" s="98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8"/>
      <c r="W595" s="128"/>
    </row>
    <row r="596" s="76" customFormat="1" ht="13" spans="1:23">
      <c r="A596" s="91">
        <v>589</v>
      </c>
      <c r="B596" s="109"/>
      <c r="C596" s="129" t="s">
        <v>711</v>
      </c>
      <c r="D596" s="111"/>
      <c r="E596" s="112">
        <v>2</v>
      </c>
      <c r="F596" s="111" t="s">
        <v>121</v>
      </c>
      <c r="G596" s="111">
        <v>50</v>
      </c>
      <c r="H596" s="98">
        <f t="shared" ref="H596:H599" si="61">G596*E596*20</f>
        <v>2000</v>
      </c>
      <c r="I596" s="98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8"/>
      <c r="W596" s="128"/>
    </row>
    <row r="597" s="76" customFormat="1" ht="13" spans="1:23">
      <c r="A597" s="91">
        <v>590</v>
      </c>
      <c r="B597" s="109"/>
      <c r="C597" s="129" t="s">
        <v>697</v>
      </c>
      <c r="D597" s="111"/>
      <c r="E597" s="112">
        <v>2</v>
      </c>
      <c r="F597" s="111" t="s">
        <v>121</v>
      </c>
      <c r="G597" s="111">
        <v>100</v>
      </c>
      <c r="H597" s="98">
        <f t="shared" si="61"/>
        <v>4000</v>
      </c>
      <c r="I597" s="98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8"/>
      <c r="W597" s="128"/>
    </row>
    <row r="598" s="76" customFormat="1" ht="13" spans="1:23">
      <c r="A598" s="91">
        <v>591</v>
      </c>
      <c r="B598" s="109"/>
      <c r="C598" s="129" t="s">
        <v>712</v>
      </c>
      <c r="D598" s="111"/>
      <c r="E598" s="112">
        <v>2</v>
      </c>
      <c r="F598" s="111" t="s">
        <v>121</v>
      </c>
      <c r="G598" s="111">
        <v>50</v>
      </c>
      <c r="H598" s="98">
        <f t="shared" si="61"/>
        <v>2000</v>
      </c>
      <c r="I598" s="98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8"/>
      <c r="W598" s="128"/>
    </row>
    <row r="599" s="76" customFormat="1" ht="13" spans="1:23">
      <c r="A599" s="91">
        <v>592</v>
      </c>
      <c r="B599" s="109"/>
      <c r="C599" s="129" t="s">
        <v>713</v>
      </c>
      <c r="D599" s="111"/>
      <c r="E599" s="112">
        <v>2</v>
      </c>
      <c r="F599" s="111" t="s">
        <v>121</v>
      </c>
      <c r="G599" s="111">
        <v>100</v>
      </c>
      <c r="H599" s="98">
        <f t="shared" si="61"/>
        <v>4000</v>
      </c>
      <c r="I599" s="98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8"/>
      <c r="W599" s="128"/>
    </row>
    <row r="600" s="76" customFormat="1" ht="13" spans="1:23">
      <c r="A600" s="91">
        <v>593</v>
      </c>
      <c r="B600" s="109"/>
      <c r="C600" s="110" t="s">
        <v>716</v>
      </c>
      <c r="D600" s="111"/>
      <c r="E600" s="112"/>
      <c r="F600" s="111"/>
      <c r="G600" s="111"/>
      <c r="H600" s="113">
        <f>SUM(H601:H648)</f>
        <v>54910</v>
      </c>
      <c r="I600" s="98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8"/>
      <c r="W600" s="128"/>
    </row>
    <row r="601" s="76" customFormat="1" ht="13" spans="1:23">
      <c r="A601" s="91">
        <v>594</v>
      </c>
      <c r="B601" s="109"/>
      <c r="C601" s="114" t="s">
        <v>717</v>
      </c>
      <c r="D601" s="111"/>
      <c r="E601" s="112">
        <v>1</v>
      </c>
      <c r="F601" s="111" t="s">
        <v>98</v>
      </c>
      <c r="G601" s="111">
        <v>400</v>
      </c>
      <c r="H601" s="98">
        <f>G601*E601</f>
        <v>400</v>
      </c>
      <c r="I601" s="98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8"/>
      <c r="W601" s="128"/>
    </row>
    <row r="602" s="76" customFormat="1" ht="13" spans="1:23">
      <c r="A602" s="91">
        <v>595</v>
      </c>
      <c r="B602" s="109"/>
      <c r="C602" s="114" t="s">
        <v>718</v>
      </c>
      <c r="D602" s="111"/>
      <c r="E602" s="112">
        <v>1</v>
      </c>
      <c r="F602" s="111" t="s">
        <v>98</v>
      </c>
      <c r="G602" s="111">
        <v>150</v>
      </c>
      <c r="H602" s="98">
        <f t="shared" ref="H602:H648" si="62">G602*E602</f>
        <v>150</v>
      </c>
      <c r="I602" s="98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8"/>
      <c r="W602" s="128"/>
    </row>
    <row r="603" s="76" customFormat="1" ht="13" spans="1:23">
      <c r="A603" s="91">
        <v>596</v>
      </c>
      <c r="B603" s="109"/>
      <c r="C603" s="114" t="s">
        <v>719</v>
      </c>
      <c r="D603" s="111"/>
      <c r="E603" s="112">
        <v>2</v>
      </c>
      <c r="F603" s="111" t="s">
        <v>98</v>
      </c>
      <c r="G603" s="111">
        <v>200</v>
      </c>
      <c r="H603" s="98">
        <f t="shared" si="62"/>
        <v>400</v>
      </c>
      <c r="I603" s="98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8"/>
      <c r="W603" s="128"/>
    </row>
    <row r="604" s="76" customFormat="1" ht="13" spans="1:23">
      <c r="A604" s="91">
        <v>597</v>
      </c>
      <c r="B604" s="109"/>
      <c r="C604" s="114" t="s">
        <v>720</v>
      </c>
      <c r="D604" s="111"/>
      <c r="E604" s="112">
        <v>2</v>
      </c>
      <c r="F604" s="111" t="s">
        <v>98</v>
      </c>
      <c r="G604" s="111">
        <v>90</v>
      </c>
      <c r="H604" s="98">
        <f t="shared" si="62"/>
        <v>180</v>
      </c>
      <c r="I604" s="98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8"/>
      <c r="W604" s="128"/>
    </row>
    <row r="605" s="76" customFormat="1" ht="13" spans="1:23">
      <c r="A605" s="91">
        <v>598</v>
      </c>
      <c r="B605" s="109"/>
      <c r="C605" s="114" t="s">
        <v>721</v>
      </c>
      <c r="D605" s="111"/>
      <c r="E605" s="112">
        <v>2</v>
      </c>
      <c r="F605" s="111" t="s">
        <v>98</v>
      </c>
      <c r="G605" s="111">
        <v>50</v>
      </c>
      <c r="H605" s="98">
        <f t="shared" si="62"/>
        <v>100</v>
      </c>
      <c r="I605" s="98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8"/>
      <c r="W605" s="128"/>
    </row>
    <row r="606" s="76" customFormat="1" ht="13" spans="1:23">
      <c r="A606" s="91">
        <v>599</v>
      </c>
      <c r="B606" s="109"/>
      <c r="C606" s="114" t="s">
        <v>722</v>
      </c>
      <c r="D606" s="111"/>
      <c r="E606" s="112">
        <v>51</v>
      </c>
      <c r="F606" s="111" t="s">
        <v>98</v>
      </c>
      <c r="G606" s="111">
        <v>120</v>
      </c>
      <c r="H606" s="98">
        <f t="shared" si="62"/>
        <v>6120</v>
      </c>
      <c r="I606" s="98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8"/>
      <c r="W606" s="128"/>
    </row>
    <row r="607" s="76" customFormat="1" ht="13" spans="1:23">
      <c r="A607" s="91">
        <v>600</v>
      </c>
      <c r="B607" s="109"/>
      <c r="C607" s="114" t="s">
        <v>723</v>
      </c>
      <c r="D607" s="111"/>
      <c r="E607" s="112">
        <v>5</v>
      </c>
      <c r="F607" s="111" t="s">
        <v>98</v>
      </c>
      <c r="G607" s="111">
        <v>15</v>
      </c>
      <c r="H607" s="98">
        <f t="shared" si="62"/>
        <v>75</v>
      </c>
      <c r="I607" s="98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8"/>
      <c r="W607" s="128"/>
    </row>
    <row r="608" s="76" customFormat="1" ht="13" spans="1:23">
      <c r="A608" s="91">
        <v>601</v>
      </c>
      <c r="B608" s="109"/>
      <c r="C608" s="114" t="s">
        <v>724</v>
      </c>
      <c r="D608" s="111"/>
      <c r="E608" s="112">
        <v>2</v>
      </c>
      <c r="F608" s="111" t="s">
        <v>98</v>
      </c>
      <c r="G608" s="111">
        <v>200</v>
      </c>
      <c r="H608" s="98">
        <f t="shared" si="62"/>
        <v>400</v>
      </c>
      <c r="I608" s="98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8"/>
      <c r="W608" s="128"/>
    </row>
    <row r="609" s="76" customFormat="1" ht="13" spans="1:23">
      <c r="A609" s="91">
        <v>602</v>
      </c>
      <c r="B609" s="109"/>
      <c r="C609" s="114" t="s">
        <v>725</v>
      </c>
      <c r="D609" s="111"/>
      <c r="E609" s="112">
        <v>1</v>
      </c>
      <c r="F609" s="111" t="s">
        <v>105</v>
      </c>
      <c r="G609" s="111">
        <v>1350</v>
      </c>
      <c r="H609" s="98">
        <f t="shared" si="62"/>
        <v>1350</v>
      </c>
      <c r="I609" s="98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8"/>
      <c r="W609" s="128"/>
    </row>
    <row r="610" s="76" customFormat="1" ht="13" spans="1:23">
      <c r="A610" s="91">
        <v>603</v>
      </c>
      <c r="B610" s="109"/>
      <c r="C610" s="114" t="s">
        <v>726</v>
      </c>
      <c r="D610" s="111"/>
      <c r="E610" s="112">
        <v>1</v>
      </c>
      <c r="F610" s="111" t="s">
        <v>105</v>
      </c>
      <c r="G610" s="111">
        <v>1300</v>
      </c>
      <c r="H610" s="98">
        <f t="shared" si="62"/>
        <v>1300</v>
      </c>
      <c r="I610" s="98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8"/>
      <c r="W610" s="128"/>
    </row>
    <row r="611" s="76" customFormat="1" ht="13" spans="1:23">
      <c r="A611" s="91">
        <v>604</v>
      </c>
      <c r="B611" s="109"/>
      <c r="C611" s="114" t="s">
        <v>727</v>
      </c>
      <c r="D611" s="111"/>
      <c r="E611" s="112">
        <v>1</v>
      </c>
      <c r="F611" s="111" t="s">
        <v>105</v>
      </c>
      <c r="G611" s="111">
        <v>1250</v>
      </c>
      <c r="H611" s="98">
        <f t="shared" si="62"/>
        <v>1250</v>
      </c>
      <c r="I611" s="98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8"/>
      <c r="W611" s="128"/>
    </row>
    <row r="612" s="76" customFormat="1" ht="13" spans="1:23">
      <c r="A612" s="91">
        <v>605</v>
      </c>
      <c r="B612" s="109"/>
      <c r="C612" s="114" t="s">
        <v>728</v>
      </c>
      <c r="D612" s="111"/>
      <c r="E612" s="112">
        <v>1</v>
      </c>
      <c r="F612" s="111" t="s">
        <v>105</v>
      </c>
      <c r="G612" s="111">
        <v>1350</v>
      </c>
      <c r="H612" s="98">
        <f t="shared" si="62"/>
        <v>1350</v>
      </c>
      <c r="I612" s="98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8"/>
      <c r="W612" s="128"/>
    </row>
    <row r="613" s="76" customFormat="1" ht="13" spans="1:23">
      <c r="A613" s="91">
        <v>606</v>
      </c>
      <c r="B613" s="109"/>
      <c r="C613" s="114" t="s">
        <v>729</v>
      </c>
      <c r="D613" s="111"/>
      <c r="E613" s="112">
        <v>2</v>
      </c>
      <c r="F613" s="111" t="s">
        <v>98</v>
      </c>
      <c r="G613" s="111">
        <v>300</v>
      </c>
      <c r="H613" s="98">
        <f t="shared" si="62"/>
        <v>600</v>
      </c>
      <c r="I613" s="98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8"/>
      <c r="W613" s="128"/>
    </row>
    <row r="614" s="76" customFormat="1" ht="13" spans="1:23">
      <c r="A614" s="91">
        <v>607</v>
      </c>
      <c r="B614" s="109"/>
      <c r="C614" s="114" t="s">
        <v>730</v>
      </c>
      <c r="D614" s="111"/>
      <c r="E614" s="112">
        <v>2</v>
      </c>
      <c r="F614" s="111" t="s">
        <v>98</v>
      </c>
      <c r="G614" s="111">
        <v>500</v>
      </c>
      <c r="H614" s="98">
        <f t="shared" si="62"/>
        <v>1000</v>
      </c>
      <c r="I614" s="98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8"/>
      <c r="W614" s="128"/>
    </row>
    <row r="615" s="76" customFormat="1" ht="13" spans="1:23">
      <c r="A615" s="91">
        <v>608</v>
      </c>
      <c r="B615" s="109"/>
      <c r="C615" s="114" t="s">
        <v>731</v>
      </c>
      <c r="D615" s="111"/>
      <c r="E615" s="112">
        <v>1</v>
      </c>
      <c r="F615" s="111" t="s">
        <v>105</v>
      </c>
      <c r="G615" s="111">
        <v>800</v>
      </c>
      <c r="H615" s="98">
        <f t="shared" si="62"/>
        <v>800</v>
      </c>
      <c r="I615" s="98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8"/>
      <c r="W615" s="128"/>
    </row>
    <row r="616" s="76" customFormat="1" ht="13" spans="1:23">
      <c r="A616" s="91">
        <v>609</v>
      </c>
      <c r="B616" s="109"/>
      <c r="C616" s="114" t="s">
        <v>732</v>
      </c>
      <c r="D616" s="111"/>
      <c r="E616" s="112">
        <v>1</v>
      </c>
      <c r="F616" s="111" t="s">
        <v>105</v>
      </c>
      <c r="G616" s="111">
        <v>120</v>
      </c>
      <c r="H616" s="98">
        <f t="shared" si="62"/>
        <v>120</v>
      </c>
      <c r="I616" s="98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8"/>
      <c r="W616" s="128"/>
    </row>
    <row r="617" s="76" customFormat="1" ht="13" spans="1:23">
      <c r="A617" s="91">
        <v>610</v>
      </c>
      <c r="B617" s="109"/>
      <c r="C617" s="114" t="s">
        <v>733</v>
      </c>
      <c r="D617" s="111"/>
      <c r="E617" s="112">
        <v>1</v>
      </c>
      <c r="F617" s="111" t="s">
        <v>105</v>
      </c>
      <c r="G617" s="111">
        <v>150</v>
      </c>
      <c r="H617" s="98">
        <f t="shared" si="62"/>
        <v>150</v>
      </c>
      <c r="I617" s="98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8"/>
      <c r="W617" s="128"/>
    </row>
    <row r="618" s="76" customFormat="1" ht="13" spans="1:23">
      <c r="A618" s="91">
        <v>611</v>
      </c>
      <c r="B618" s="109"/>
      <c r="C618" s="114" t="s">
        <v>172</v>
      </c>
      <c r="D618" s="111"/>
      <c r="E618" s="112">
        <v>1</v>
      </c>
      <c r="F618" s="111" t="s">
        <v>105</v>
      </c>
      <c r="G618" s="111">
        <v>50</v>
      </c>
      <c r="H618" s="98">
        <f t="shared" si="62"/>
        <v>50</v>
      </c>
      <c r="I618" s="98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8"/>
      <c r="W618" s="128"/>
    </row>
    <row r="619" s="76" customFormat="1" ht="13" spans="1:23">
      <c r="A619" s="91">
        <v>612</v>
      </c>
      <c r="B619" s="109"/>
      <c r="C619" s="114" t="s">
        <v>734</v>
      </c>
      <c r="D619" s="111"/>
      <c r="E619" s="112">
        <v>1</v>
      </c>
      <c r="F619" s="111" t="s">
        <v>105</v>
      </c>
      <c r="G619" s="111">
        <v>120</v>
      </c>
      <c r="H619" s="98">
        <f t="shared" si="62"/>
        <v>120</v>
      </c>
      <c r="I619" s="98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8"/>
      <c r="W619" s="128"/>
    </row>
    <row r="620" s="76" customFormat="1" ht="13" spans="1:23">
      <c r="A620" s="91">
        <v>613</v>
      </c>
      <c r="B620" s="109"/>
      <c r="C620" s="114" t="s">
        <v>735</v>
      </c>
      <c r="D620" s="111"/>
      <c r="E620" s="112">
        <v>1</v>
      </c>
      <c r="F620" s="111" t="s">
        <v>105</v>
      </c>
      <c r="G620" s="111">
        <v>450</v>
      </c>
      <c r="H620" s="98">
        <f t="shared" si="62"/>
        <v>450</v>
      </c>
      <c r="I620" s="98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8"/>
      <c r="W620" s="128"/>
    </row>
    <row r="621" s="76" customFormat="1" ht="13" spans="1:23">
      <c r="A621" s="91">
        <v>614</v>
      </c>
      <c r="B621" s="109"/>
      <c r="C621" s="114" t="s">
        <v>736</v>
      </c>
      <c r="D621" s="111"/>
      <c r="E621" s="112">
        <v>1</v>
      </c>
      <c r="F621" s="111" t="s">
        <v>105</v>
      </c>
      <c r="G621" s="111">
        <v>250</v>
      </c>
      <c r="H621" s="98">
        <f t="shared" si="62"/>
        <v>250</v>
      </c>
      <c r="I621" s="98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8"/>
      <c r="W621" s="128"/>
    </row>
    <row r="622" s="76" customFormat="1" ht="13" spans="1:23">
      <c r="A622" s="91">
        <v>615</v>
      </c>
      <c r="B622" s="109"/>
      <c r="C622" s="114" t="s">
        <v>737</v>
      </c>
      <c r="D622" s="111"/>
      <c r="E622" s="112">
        <v>1</v>
      </c>
      <c r="F622" s="111" t="s">
        <v>105</v>
      </c>
      <c r="G622" s="111">
        <v>350</v>
      </c>
      <c r="H622" s="98">
        <f t="shared" si="62"/>
        <v>350</v>
      </c>
      <c r="I622" s="98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8"/>
      <c r="W622" s="128"/>
    </row>
    <row r="623" s="76" customFormat="1" ht="13" spans="1:23">
      <c r="A623" s="91">
        <v>616</v>
      </c>
      <c r="B623" s="109"/>
      <c r="C623" s="114" t="s">
        <v>404</v>
      </c>
      <c r="D623" s="111"/>
      <c r="E623" s="112">
        <v>1</v>
      </c>
      <c r="F623" s="111" t="s">
        <v>105</v>
      </c>
      <c r="G623" s="111">
        <v>250</v>
      </c>
      <c r="H623" s="98">
        <f t="shared" si="62"/>
        <v>250</v>
      </c>
      <c r="I623" s="98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8"/>
      <c r="W623" s="128"/>
    </row>
    <row r="624" s="76" customFormat="1" ht="13" spans="1:23">
      <c r="A624" s="91">
        <v>617</v>
      </c>
      <c r="B624" s="109"/>
      <c r="C624" s="114" t="s">
        <v>738</v>
      </c>
      <c r="D624" s="111"/>
      <c r="E624" s="112">
        <v>1</v>
      </c>
      <c r="F624" s="111" t="s">
        <v>105</v>
      </c>
      <c r="G624" s="111">
        <v>650</v>
      </c>
      <c r="H624" s="98">
        <f t="shared" si="62"/>
        <v>650</v>
      </c>
      <c r="I624" s="98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8"/>
      <c r="W624" s="128"/>
    </row>
    <row r="625" s="76" customFormat="1" ht="13" spans="1:23">
      <c r="A625" s="91">
        <v>618</v>
      </c>
      <c r="B625" s="109"/>
      <c r="C625" s="114" t="s">
        <v>739</v>
      </c>
      <c r="D625" s="111"/>
      <c r="E625" s="112">
        <v>1</v>
      </c>
      <c r="F625" s="111" t="s">
        <v>105</v>
      </c>
      <c r="G625" s="111">
        <v>250</v>
      </c>
      <c r="H625" s="98">
        <f t="shared" si="62"/>
        <v>250</v>
      </c>
      <c r="I625" s="98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8"/>
      <c r="W625" s="128"/>
    </row>
    <row r="626" s="76" customFormat="1" ht="13" spans="1:23">
      <c r="A626" s="91">
        <v>619</v>
      </c>
      <c r="B626" s="109"/>
      <c r="C626" s="114" t="s">
        <v>740</v>
      </c>
      <c r="D626" s="111"/>
      <c r="E626" s="112">
        <v>1</v>
      </c>
      <c r="F626" s="111" t="s">
        <v>105</v>
      </c>
      <c r="G626" s="111">
        <v>250</v>
      </c>
      <c r="H626" s="98">
        <f t="shared" si="62"/>
        <v>250</v>
      </c>
      <c r="I626" s="98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8"/>
      <c r="W626" s="128"/>
    </row>
    <row r="627" s="76" customFormat="1" ht="13" spans="1:23">
      <c r="A627" s="91">
        <v>620</v>
      </c>
      <c r="B627" s="109"/>
      <c r="C627" s="114" t="s">
        <v>741</v>
      </c>
      <c r="D627" s="111"/>
      <c r="E627" s="112">
        <v>1</v>
      </c>
      <c r="F627" s="111" t="s">
        <v>105</v>
      </c>
      <c r="G627" s="111">
        <v>250</v>
      </c>
      <c r="H627" s="98">
        <f t="shared" si="62"/>
        <v>250</v>
      </c>
      <c r="I627" s="98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8"/>
      <c r="W627" s="128"/>
    </row>
    <row r="628" s="76" customFormat="1" ht="13" spans="1:23">
      <c r="A628" s="91">
        <v>621</v>
      </c>
      <c r="B628" s="109"/>
      <c r="C628" s="114" t="s">
        <v>742</v>
      </c>
      <c r="D628" s="111"/>
      <c r="E628" s="112">
        <v>1</v>
      </c>
      <c r="F628" s="111" t="s">
        <v>105</v>
      </c>
      <c r="G628" s="111">
        <v>200</v>
      </c>
      <c r="H628" s="98">
        <f t="shared" si="62"/>
        <v>200</v>
      </c>
      <c r="I628" s="98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8"/>
      <c r="W628" s="128"/>
    </row>
    <row r="629" s="76" customFormat="1" ht="13" spans="1:23">
      <c r="A629" s="91">
        <v>622</v>
      </c>
      <c r="B629" s="109"/>
      <c r="C629" s="114" t="s">
        <v>743</v>
      </c>
      <c r="D629" s="111"/>
      <c r="E629" s="112">
        <v>1</v>
      </c>
      <c r="F629" s="111" t="s">
        <v>105</v>
      </c>
      <c r="G629" s="111">
        <v>250</v>
      </c>
      <c r="H629" s="98">
        <f t="shared" si="62"/>
        <v>250</v>
      </c>
      <c r="I629" s="98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8"/>
      <c r="W629" s="128"/>
    </row>
    <row r="630" s="76" customFormat="1" ht="13" spans="1:23">
      <c r="A630" s="91">
        <v>623</v>
      </c>
      <c r="B630" s="109"/>
      <c r="C630" s="114" t="s">
        <v>744</v>
      </c>
      <c r="D630" s="111"/>
      <c r="E630" s="112">
        <v>1</v>
      </c>
      <c r="F630" s="111" t="s">
        <v>105</v>
      </c>
      <c r="G630" s="111">
        <v>350</v>
      </c>
      <c r="H630" s="98">
        <f t="shared" si="62"/>
        <v>350</v>
      </c>
      <c r="I630" s="98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8"/>
      <c r="W630" s="128"/>
    </row>
    <row r="631" s="76" customFormat="1" ht="13" spans="1:23">
      <c r="A631" s="91">
        <v>624</v>
      </c>
      <c r="B631" s="109"/>
      <c r="C631" s="114" t="s">
        <v>745</v>
      </c>
      <c r="D631" s="111"/>
      <c r="E631" s="112">
        <v>1</v>
      </c>
      <c r="F631" s="111" t="s">
        <v>105</v>
      </c>
      <c r="G631" s="111">
        <v>350</v>
      </c>
      <c r="H631" s="98">
        <f t="shared" si="62"/>
        <v>350</v>
      </c>
      <c r="I631" s="98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8"/>
      <c r="W631" s="128"/>
    </row>
    <row r="632" s="76" customFormat="1" ht="13" spans="1:23">
      <c r="A632" s="91">
        <v>625</v>
      </c>
      <c r="B632" s="109"/>
      <c r="C632" s="114" t="s">
        <v>746</v>
      </c>
      <c r="D632" s="111"/>
      <c r="E632" s="112">
        <v>1</v>
      </c>
      <c r="F632" s="111" t="s">
        <v>98</v>
      </c>
      <c r="G632" s="111">
        <v>120</v>
      </c>
      <c r="H632" s="98">
        <f t="shared" si="62"/>
        <v>120</v>
      </c>
      <c r="I632" s="98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8"/>
      <c r="W632" s="128"/>
    </row>
    <row r="633" s="76" customFormat="1" ht="13" spans="1:23">
      <c r="A633" s="91">
        <v>626</v>
      </c>
      <c r="B633" s="109"/>
      <c r="C633" s="114" t="s">
        <v>747</v>
      </c>
      <c r="D633" s="111"/>
      <c r="E633" s="112">
        <v>1</v>
      </c>
      <c r="F633" s="111" t="s">
        <v>98</v>
      </c>
      <c r="G633" s="111">
        <v>150</v>
      </c>
      <c r="H633" s="98">
        <f t="shared" si="62"/>
        <v>150</v>
      </c>
      <c r="I633" s="98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8"/>
      <c r="W633" s="128"/>
    </row>
    <row r="634" s="76" customFormat="1" ht="13" spans="1:23">
      <c r="A634" s="91">
        <v>627</v>
      </c>
      <c r="B634" s="109"/>
      <c r="C634" s="114" t="s">
        <v>748</v>
      </c>
      <c r="D634" s="111"/>
      <c r="E634" s="112">
        <v>1</v>
      </c>
      <c r="F634" s="111" t="s">
        <v>98</v>
      </c>
      <c r="G634" s="111">
        <v>150</v>
      </c>
      <c r="H634" s="98">
        <f t="shared" si="62"/>
        <v>150</v>
      </c>
      <c r="I634" s="98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8"/>
      <c r="W634" s="128"/>
    </row>
    <row r="635" s="76" customFormat="1" ht="13" spans="1:23">
      <c r="A635" s="91">
        <v>628</v>
      </c>
      <c r="B635" s="109"/>
      <c r="C635" s="114" t="s">
        <v>749</v>
      </c>
      <c r="D635" s="111"/>
      <c r="E635" s="112">
        <v>3</v>
      </c>
      <c r="F635" s="111" t="s">
        <v>98</v>
      </c>
      <c r="G635" s="111">
        <v>100</v>
      </c>
      <c r="H635" s="98">
        <f t="shared" si="62"/>
        <v>300</v>
      </c>
      <c r="I635" s="98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8"/>
      <c r="W635" s="128"/>
    </row>
    <row r="636" s="76" customFormat="1" ht="13" spans="1:23">
      <c r="A636" s="91">
        <v>629</v>
      </c>
      <c r="B636" s="109"/>
      <c r="C636" s="114" t="s">
        <v>750</v>
      </c>
      <c r="D636" s="111"/>
      <c r="E636" s="112">
        <v>3</v>
      </c>
      <c r="F636" s="111" t="s">
        <v>98</v>
      </c>
      <c r="G636" s="111">
        <v>100</v>
      </c>
      <c r="H636" s="98">
        <f t="shared" si="62"/>
        <v>300</v>
      </c>
      <c r="I636" s="98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8"/>
      <c r="W636" s="128"/>
    </row>
    <row r="637" s="76" customFormat="1" ht="13" spans="1:23">
      <c r="A637" s="91">
        <v>630</v>
      </c>
      <c r="B637" s="109"/>
      <c r="C637" s="114" t="s">
        <v>751</v>
      </c>
      <c r="D637" s="111"/>
      <c r="E637" s="112">
        <v>3</v>
      </c>
      <c r="F637" s="111" t="s">
        <v>98</v>
      </c>
      <c r="G637" s="111">
        <v>85</v>
      </c>
      <c r="H637" s="98">
        <f t="shared" si="62"/>
        <v>255</v>
      </c>
      <c r="I637" s="98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8"/>
      <c r="W637" s="128"/>
    </row>
    <row r="638" s="76" customFormat="1" ht="13" spans="1:23">
      <c r="A638" s="91">
        <v>631</v>
      </c>
      <c r="B638" s="109"/>
      <c r="C638" s="114" t="s">
        <v>752</v>
      </c>
      <c r="D638" s="111"/>
      <c r="E638" s="112">
        <v>3</v>
      </c>
      <c r="F638" s="111" t="s">
        <v>98</v>
      </c>
      <c r="G638" s="111">
        <v>75</v>
      </c>
      <c r="H638" s="98">
        <f t="shared" si="62"/>
        <v>225</v>
      </c>
      <c r="I638" s="98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8"/>
      <c r="W638" s="128"/>
    </row>
    <row r="639" s="76" customFormat="1" ht="13" spans="1:23">
      <c r="A639" s="91">
        <v>632</v>
      </c>
      <c r="B639" s="109"/>
      <c r="C639" s="114" t="s">
        <v>753</v>
      </c>
      <c r="D639" s="111"/>
      <c r="E639" s="112">
        <v>5</v>
      </c>
      <c r="F639" s="111" t="s">
        <v>98</v>
      </c>
      <c r="G639" s="111">
        <v>20</v>
      </c>
      <c r="H639" s="98">
        <f t="shared" si="62"/>
        <v>100</v>
      </c>
      <c r="I639" s="98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8"/>
      <c r="W639" s="128"/>
    </row>
    <row r="640" s="76" customFormat="1" ht="13" spans="1:23">
      <c r="A640" s="91">
        <v>633</v>
      </c>
      <c r="B640" s="109"/>
      <c r="C640" s="114" t="s">
        <v>754</v>
      </c>
      <c r="D640" s="111"/>
      <c r="E640" s="112">
        <v>5</v>
      </c>
      <c r="F640" s="111" t="s">
        <v>98</v>
      </c>
      <c r="G640" s="111">
        <v>20</v>
      </c>
      <c r="H640" s="98">
        <f t="shared" si="62"/>
        <v>100</v>
      </c>
      <c r="I640" s="98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8"/>
      <c r="W640" s="128"/>
    </row>
    <row r="641" s="76" customFormat="1" ht="13" spans="1:23">
      <c r="A641" s="91">
        <v>634</v>
      </c>
      <c r="B641" s="109"/>
      <c r="C641" s="114" t="s">
        <v>755</v>
      </c>
      <c r="D641" s="111"/>
      <c r="E641" s="112">
        <v>15</v>
      </c>
      <c r="F641" s="111" t="s">
        <v>98</v>
      </c>
      <c r="G641" s="111">
        <v>3</v>
      </c>
      <c r="H641" s="98">
        <f t="shared" si="62"/>
        <v>45</v>
      </c>
      <c r="I641" s="98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8"/>
      <c r="W641" s="128"/>
    </row>
    <row r="642" s="76" customFormat="1" ht="13" spans="1:23">
      <c r="A642" s="91">
        <v>635</v>
      </c>
      <c r="B642" s="109"/>
      <c r="C642" s="114" t="s">
        <v>756</v>
      </c>
      <c r="D642" s="111"/>
      <c r="E642" s="112">
        <v>30</v>
      </c>
      <c r="F642" s="111" t="s">
        <v>98</v>
      </c>
      <c r="G642" s="111">
        <v>2</v>
      </c>
      <c r="H642" s="98">
        <f t="shared" si="62"/>
        <v>60</v>
      </c>
      <c r="I642" s="98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8"/>
      <c r="W642" s="128"/>
    </row>
    <row r="643" s="76" customFormat="1" ht="13" spans="1:23">
      <c r="A643" s="91">
        <v>636</v>
      </c>
      <c r="B643" s="109"/>
      <c r="C643" s="114" t="s">
        <v>757</v>
      </c>
      <c r="D643" s="111"/>
      <c r="E643" s="112">
        <v>4</v>
      </c>
      <c r="F643" s="111" t="s">
        <v>98</v>
      </c>
      <c r="G643" s="111">
        <v>60</v>
      </c>
      <c r="H643" s="98">
        <f t="shared" si="62"/>
        <v>240</v>
      </c>
      <c r="I643" s="98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8"/>
      <c r="W643" s="128"/>
    </row>
    <row r="644" s="76" customFormat="1" ht="37.5" spans="1:23">
      <c r="A644" s="91">
        <v>637</v>
      </c>
      <c r="B644" s="109"/>
      <c r="C644" s="114" t="s">
        <v>758</v>
      </c>
      <c r="D644" s="111"/>
      <c r="E644" s="112">
        <v>1</v>
      </c>
      <c r="F644" s="111" t="s">
        <v>133</v>
      </c>
      <c r="G644" s="111">
        <v>25000</v>
      </c>
      <c r="H644" s="98">
        <f t="shared" si="62"/>
        <v>25000</v>
      </c>
      <c r="I644" s="98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8"/>
      <c r="W644" s="128"/>
    </row>
    <row r="645" s="76" customFormat="1" ht="13" spans="1:23">
      <c r="A645" s="91">
        <v>638</v>
      </c>
      <c r="B645" s="109"/>
      <c r="C645" s="114" t="s">
        <v>759</v>
      </c>
      <c r="D645" s="111"/>
      <c r="E645" s="112">
        <v>1</v>
      </c>
      <c r="F645" s="111" t="s">
        <v>105</v>
      </c>
      <c r="G645" s="111">
        <v>3500</v>
      </c>
      <c r="H645" s="98">
        <f t="shared" si="62"/>
        <v>3500</v>
      </c>
      <c r="I645" s="98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8"/>
      <c r="W645" s="128"/>
    </row>
    <row r="646" s="76" customFormat="1" ht="13" spans="1:23">
      <c r="A646" s="91">
        <v>639</v>
      </c>
      <c r="B646" s="109"/>
      <c r="C646" s="114" t="s">
        <v>760</v>
      </c>
      <c r="D646" s="111"/>
      <c r="E646" s="112">
        <v>10</v>
      </c>
      <c r="F646" s="111" t="s">
        <v>98</v>
      </c>
      <c r="G646" s="111">
        <v>10</v>
      </c>
      <c r="H646" s="98">
        <f t="shared" si="62"/>
        <v>100</v>
      </c>
      <c r="I646" s="98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8"/>
      <c r="W646" s="128"/>
    </row>
    <row r="647" s="76" customFormat="1" ht="13" spans="1:23">
      <c r="A647" s="91">
        <v>640</v>
      </c>
      <c r="B647" s="109"/>
      <c r="C647" s="114" t="s">
        <v>761</v>
      </c>
      <c r="D647" s="111"/>
      <c r="E647" s="112">
        <v>1</v>
      </c>
      <c r="F647" s="111" t="s">
        <v>112</v>
      </c>
      <c r="G647" s="111">
        <v>2500</v>
      </c>
      <c r="H647" s="98">
        <f t="shared" si="62"/>
        <v>2500</v>
      </c>
      <c r="I647" s="98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8"/>
      <c r="W647" s="128"/>
    </row>
    <row r="648" s="76" customFormat="1" ht="13" spans="1:23">
      <c r="A648" s="91">
        <v>641</v>
      </c>
      <c r="B648" s="109"/>
      <c r="C648" s="114" t="s">
        <v>202</v>
      </c>
      <c r="D648" s="111"/>
      <c r="E648" s="112">
        <v>2</v>
      </c>
      <c r="F648" s="111" t="s">
        <v>98</v>
      </c>
      <c r="G648" s="111">
        <v>1000</v>
      </c>
      <c r="H648" s="98">
        <f t="shared" si="62"/>
        <v>2000</v>
      </c>
      <c r="I648" s="98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8"/>
      <c r="W648" s="128"/>
    </row>
    <row r="649" s="76" customFormat="1" ht="13" spans="1:23">
      <c r="A649" s="91">
        <v>642</v>
      </c>
      <c r="B649" s="109"/>
      <c r="C649" s="110" t="s">
        <v>762</v>
      </c>
      <c r="D649" s="111"/>
      <c r="E649" s="112"/>
      <c r="F649" s="111"/>
      <c r="G649" s="111"/>
      <c r="H649" s="113">
        <f>H650+H656</f>
        <v>46420</v>
      </c>
      <c r="I649" s="98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8"/>
      <c r="W649" s="128"/>
    </row>
    <row r="650" s="76" customFormat="1" ht="13" spans="1:23">
      <c r="A650" s="91">
        <v>643</v>
      </c>
      <c r="B650" s="109"/>
      <c r="C650" s="110" t="s">
        <v>715</v>
      </c>
      <c r="D650" s="111"/>
      <c r="E650" s="112"/>
      <c r="F650" s="111"/>
      <c r="G650" s="111"/>
      <c r="H650" s="113">
        <f>SUM(H651:H655)</f>
        <v>16000</v>
      </c>
      <c r="I650" s="98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8"/>
      <c r="W650" s="128"/>
    </row>
    <row r="651" s="76" customFormat="1" ht="13" spans="1:23">
      <c r="A651" s="91">
        <v>644</v>
      </c>
      <c r="B651" s="109"/>
      <c r="C651" s="114" t="s">
        <v>710</v>
      </c>
      <c r="D651" s="111"/>
      <c r="E651" s="112">
        <v>2</v>
      </c>
      <c r="F651" s="111" t="s">
        <v>121</v>
      </c>
      <c r="G651" s="111">
        <v>100</v>
      </c>
      <c r="H651" s="98">
        <f>G651*E651*20</f>
        <v>4000</v>
      </c>
      <c r="I651" s="98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8"/>
      <c r="W651" s="128"/>
    </row>
    <row r="652" s="76" customFormat="1" ht="13" spans="1:23">
      <c r="A652" s="91">
        <v>645</v>
      </c>
      <c r="B652" s="109"/>
      <c r="C652" s="129" t="s">
        <v>711</v>
      </c>
      <c r="D652" s="111"/>
      <c r="E652" s="112">
        <v>2</v>
      </c>
      <c r="F652" s="111" t="s">
        <v>121</v>
      </c>
      <c r="G652" s="111">
        <v>50</v>
      </c>
      <c r="H652" s="98">
        <f t="shared" ref="H652:H655" si="63">G652*E652*20</f>
        <v>2000</v>
      </c>
      <c r="I652" s="98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8"/>
      <c r="W652" s="128"/>
    </row>
    <row r="653" s="76" customFormat="1" ht="13" spans="1:23">
      <c r="A653" s="91">
        <v>646</v>
      </c>
      <c r="B653" s="109"/>
      <c r="C653" s="129" t="s">
        <v>697</v>
      </c>
      <c r="D653" s="111"/>
      <c r="E653" s="112">
        <v>2</v>
      </c>
      <c r="F653" s="111" t="s">
        <v>121</v>
      </c>
      <c r="G653" s="111">
        <v>100</v>
      </c>
      <c r="H653" s="98">
        <f t="shared" si="63"/>
        <v>4000</v>
      </c>
      <c r="I653" s="98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8"/>
      <c r="W653" s="128"/>
    </row>
    <row r="654" s="76" customFormat="1" ht="13" spans="1:23">
      <c r="A654" s="91">
        <v>647</v>
      </c>
      <c r="B654" s="109"/>
      <c r="C654" s="129" t="s">
        <v>712</v>
      </c>
      <c r="D654" s="111"/>
      <c r="E654" s="112">
        <v>2</v>
      </c>
      <c r="F654" s="111" t="s">
        <v>121</v>
      </c>
      <c r="G654" s="111">
        <v>50</v>
      </c>
      <c r="H654" s="98">
        <f t="shared" si="63"/>
        <v>2000</v>
      </c>
      <c r="I654" s="98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8"/>
      <c r="W654" s="128"/>
    </row>
    <row r="655" s="76" customFormat="1" ht="13" spans="1:23">
      <c r="A655" s="91">
        <v>648</v>
      </c>
      <c r="B655" s="109"/>
      <c r="C655" s="129" t="s">
        <v>713</v>
      </c>
      <c r="D655" s="111"/>
      <c r="E655" s="112">
        <v>2</v>
      </c>
      <c r="F655" s="111" t="s">
        <v>121</v>
      </c>
      <c r="G655" s="111">
        <v>100</v>
      </c>
      <c r="H655" s="98">
        <f t="shared" si="63"/>
        <v>4000</v>
      </c>
      <c r="I655" s="98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8"/>
      <c r="W655" s="128"/>
    </row>
    <row r="656" s="76" customFormat="1" ht="13" spans="1:23">
      <c r="A656" s="91">
        <v>649</v>
      </c>
      <c r="B656" s="109"/>
      <c r="C656" s="110" t="s">
        <v>716</v>
      </c>
      <c r="D656" s="111"/>
      <c r="E656" s="112"/>
      <c r="F656" s="111"/>
      <c r="G656" s="111"/>
      <c r="H656" s="113">
        <f>SUM(H657:H660)</f>
        <v>30420</v>
      </c>
      <c r="I656" s="98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8"/>
      <c r="W656" s="128"/>
    </row>
    <row r="657" s="76" customFormat="1" ht="37.5" spans="1:23">
      <c r="A657" s="91">
        <v>650</v>
      </c>
      <c r="B657" s="109"/>
      <c r="C657" s="114" t="s">
        <v>758</v>
      </c>
      <c r="D657" s="111"/>
      <c r="E657" s="112">
        <v>1</v>
      </c>
      <c r="F657" s="111" t="s">
        <v>133</v>
      </c>
      <c r="G657" s="111">
        <v>25000</v>
      </c>
      <c r="H657" s="98">
        <f>G657*E657</f>
        <v>25000</v>
      </c>
      <c r="I657" s="98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8"/>
      <c r="W657" s="128"/>
    </row>
    <row r="658" s="76" customFormat="1" ht="13" spans="1:23">
      <c r="A658" s="91">
        <v>651</v>
      </c>
      <c r="B658" s="109"/>
      <c r="C658" s="114" t="s">
        <v>759</v>
      </c>
      <c r="D658" s="111"/>
      <c r="E658" s="112">
        <v>1</v>
      </c>
      <c r="F658" s="111" t="s">
        <v>105</v>
      </c>
      <c r="G658" s="111">
        <v>3370</v>
      </c>
      <c r="H658" s="98">
        <f t="shared" ref="H658:H660" si="64">G658*E658</f>
        <v>3370</v>
      </c>
      <c r="I658" s="98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8"/>
      <c r="W658" s="128"/>
    </row>
    <row r="659" s="76" customFormat="1" ht="13" spans="1:23">
      <c r="A659" s="91">
        <v>652</v>
      </c>
      <c r="B659" s="109"/>
      <c r="C659" s="114" t="s">
        <v>760</v>
      </c>
      <c r="D659" s="111"/>
      <c r="E659" s="112">
        <v>5</v>
      </c>
      <c r="F659" s="111" t="s">
        <v>98</v>
      </c>
      <c r="G659" s="111">
        <v>10</v>
      </c>
      <c r="H659" s="98">
        <f t="shared" si="64"/>
        <v>50</v>
      </c>
      <c r="I659" s="98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8"/>
      <c r="W659" s="128"/>
    </row>
    <row r="660" s="76" customFormat="1" ht="13" spans="1:23">
      <c r="A660" s="91">
        <v>653</v>
      </c>
      <c r="B660" s="109"/>
      <c r="C660" s="114" t="s">
        <v>202</v>
      </c>
      <c r="D660" s="111"/>
      <c r="E660" s="112">
        <v>2</v>
      </c>
      <c r="F660" s="111" t="s">
        <v>98</v>
      </c>
      <c r="G660" s="111">
        <v>1000</v>
      </c>
      <c r="H660" s="98">
        <f t="shared" si="64"/>
        <v>2000</v>
      </c>
      <c r="I660" s="98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8"/>
      <c r="W660" s="128"/>
    </row>
    <row r="661" s="76" customFormat="1" ht="13" spans="1:23">
      <c r="A661" s="91">
        <v>654</v>
      </c>
      <c r="B661" s="109"/>
      <c r="C661" s="110" t="s">
        <v>763</v>
      </c>
      <c r="D661" s="111"/>
      <c r="E661" s="112"/>
      <c r="F661" s="111"/>
      <c r="G661" s="111"/>
      <c r="H661" s="113">
        <f>H662+H668</f>
        <v>49100</v>
      </c>
      <c r="I661" s="98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8"/>
      <c r="W661" s="128"/>
    </row>
    <row r="662" s="76" customFormat="1" ht="13" spans="1:23">
      <c r="A662" s="91">
        <v>655</v>
      </c>
      <c r="B662" s="109"/>
      <c r="C662" s="110" t="s">
        <v>715</v>
      </c>
      <c r="D662" s="111"/>
      <c r="E662" s="112"/>
      <c r="F662" s="111"/>
      <c r="G662" s="111"/>
      <c r="H662" s="113">
        <f>SUM(H663:H667)</f>
        <v>16000</v>
      </c>
      <c r="I662" s="98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8"/>
      <c r="W662" s="128"/>
    </row>
    <row r="663" s="76" customFormat="1" ht="13" spans="1:23">
      <c r="A663" s="91">
        <v>656</v>
      </c>
      <c r="B663" s="109"/>
      <c r="C663" s="129" t="s">
        <v>710</v>
      </c>
      <c r="D663" s="111"/>
      <c r="E663" s="112">
        <v>2</v>
      </c>
      <c r="F663" s="111" t="s">
        <v>121</v>
      </c>
      <c r="G663" s="111">
        <v>100</v>
      </c>
      <c r="H663" s="98">
        <f>G663*E663*20</f>
        <v>4000</v>
      </c>
      <c r="I663" s="98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8"/>
      <c r="W663" s="128"/>
    </row>
    <row r="664" s="76" customFormat="1" ht="13" spans="1:23">
      <c r="A664" s="91">
        <v>657</v>
      </c>
      <c r="B664" s="109"/>
      <c r="C664" s="114" t="s">
        <v>711</v>
      </c>
      <c r="D664" s="111"/>
      <c r="E664" s="112">
        <v>2</v>
      </c>
      <c r="F664" s="111" t="s">
        <v>121</v>
      </c>
      <c r="G664" s="111">
        <v>50</v>
      </c>
      <c r="H664" s="98">
        <f t="shared" ref="H664:H667" si="65">G664*E664*20</f>
        <v>2000</v>
      </c>
      <c r="I664" s="98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8"/>
      <c r="W664" s="128"/>
    </row>
    <row r="665" s="76" customFormat="1" ht="13" spans="1:23">
      <c r="A665" s="91">
        <v>658</v>
      </c>
      <c r="B665" s="109"/>
      <c r="C665" s="129" t="s">
        <v>697</v>
      </c>
      <c r="D665" s="111"/>
      <c r="E665" s="112">
        <v>2</v>
      </c>
      <c r="F665" s="111" t="s">
        <v>121</v>
      </c>
      <c r="G665" s="111">
        <v>100</v>
      </c>
      <c r="H665" s="98">
        <f t="shared" si="65"/>
        <v>4000</v>
      </c>
      <c r="I665" s="98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8"/>
      <c r="W665" s="128"/>
    </row>
    <row r="666" s="76" customFormat="1" ht="13" spans="1:23">
      <c r="A666" s="91">
        <v>659</v>
      </c>
      <c r="B666" s="109"/>
      <c r="C666" s="129" t="s">
        <v>712</v>
      </c>
      <c r="D666" s="111"/>
      <c r="E666" s="112">
        <v>2</v>
      </c>
      <c r="F666" s="111" t="s">
        <v>121</v>
      </c>
      <c r="G666" s="111">
        <v>50</v>
      </c>
      <c r="H666" s="98">
        <f t="shared" si="65"/>
        <v>2000</v>
      </c>
      <c r="I666" s="98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8"/>
      <c r="W666" s="128"/>
    </row>
    <row r="667" s="76" customFormat="1" ht="13" spans="1:23">
      <c r="A667" s="91">
        <v>660</v>
      </c>
      <c r="B667" s="109"/>
      <c r="C667" s="129" t="s">
        <v>713</v>
      </c>
      <c r="D667" s="111"/>
      <c r="E667" s="112">
        <v>2</v>
      </c>
      <c r="F667" s="111" t="s">
        <v>121</v>
      </c>
      <c r="G667" s="111">
        <v>100</v>
      </c>
      <c r="H667" s="98">
        <f t="shared" si="65"/>
        <v>4000</v>
      </c>
      <c r="I667" s="98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8"/>
      <c r="W667" s="128"/>
    </row>
    <row r="668" s="76" customFormat="1" ht="13" spans="1:23">
      <c r="A668" s="91">
        <v>661</v>
      </c>
      <c r="B668" s="109"/>
      <c r="C668" s="110" t="s">
        <v>716</v>
      </c>
      <c r="D668" s="111"/>
      <c r="E668" s="112"/>
      <c r="F668" s="111"/>
      <c r="G668" s="111"/>
      <c r="H668" s="113">
        <f>SUM(H669:H673)</f>
        <v>33100</v>
      </c>
      <c r="I668" s="98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8"/>
      <c r="W668" s="128"/>
    </row>
    <row r="669" s="76" customFormat="1" ht="37.5" spans="1:23">
      <c r="A669" s="91">
        <v>662</v>
      </c>
      <c r="B669" s="109"/>
      <c r="C669" s="114" t="s">
        <v>758</v>
      </c>
      <c r="D669" s="111"/>
      <c r="E669" s="112">
        <v>1</v>
      </c>
      <c r="F669" s="111" t="s">
        <v>133</v>
      </c>
      <c r="G669" s="111">
        <v>25000</v>
      </c>
      <c r="H669" s="98">
        <f>G669*E669</f>
        <v>25000</v>
      </c>
      <c r="I669" s="98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8"/>
      <c r="W669" s="128"/>
    </row>
    <row r="670" s="76" customFormat="1" ht="13" spans="1:23">
      <c r="A670" s="91">
        <v>663</v>
      </c>
      <c r="B670" s="109"/>
      <c r="C670" s="114" t="s">
        <v>759</v>
      </c>
      <c r="D670" s="111"/>
      <c r="E670" s="112">
        <v>1</v>
      </c>
      <c r="F670" s="111" t="s">
        <v>105</v>
      </c>
      <c r="G670" s="111">
        <v>3500</v>
      </c>
      <c r="H670" s="98">
        <f t="shared" ref="H670:H673" si="66">G670*E670</f>
        <v>3500</v>
      </c>
      <c r="I670" s="98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8"/>
      <c r="W670" s="128"/>
    </row>
    <row r="671" s="76" customFormat="1" ht="13" spans="1:23">
      <c r="A671" s="91">
        <v>664</v>
      </c>
      <c r="B671" s="109"/>
      <c r="C671" s="114" t="s">
        <v>760</v>
      </c>
      <c r="D671" s="111"/>
      <c r="E671" s="112">
        <v>10</v>
      </c>
      <c r="F671" s="111" t="s">
        <v>98</v>
      </c>
      <c r="G671" s="111">
        <v>10</v>
      </c>
      <c r="H671" s="98">
        <f t="shared" si="66"/>
        <v>100</v>
      </c>
      <c r="I671" s="98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8"/>
      <c r="W671" s="128"/>
    </row>
    <row r="672" s="76" customFormat="1" ht="13" spans="1:23">
      <c r="A672" s="91">
        <v>665</v>
      </c>
      <c r="B672" s="109"/>
      <c r="C672" s="114" t="s">
        <v>761</v>
      </c>
      <c r="D672" s="111"/>
      <c r="E672" s="112">
        <v>1</v>
      </c>
      <c r="F672" s="111" t="s">
        <v>98</v>
      </c>
      <c r="G672" s="111">
        <v>2500</v>
      </c>
      <c r="H672" s="98">
        <f t="shared" si="66"/>
        <v>2500</v>
      </c>
      <c r="I672" s="98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8"/>
      <c r="W672" s="128"/>
    </row>
    <row r="673" s="76" customFormat="1" ht="13" spans="1:23">
      <c r="A673" s="91">
        <v>666</v>
      </c>
      <c r="B673" s="109"/>
      <c r="C673" s="114" t="s">
        <v>202</v>
      </c>
      <c r="D673" s="111"/>
      <c r="E673" s="112">
        <v>2</v>
      </c>
      <c r="F673" s="111" t="s">
        <v>98</v>
      </c>
      <c r="G673" s="111">
        <v>1000</v>
      </c>
      <c r="H673" s="98">
        <f t="shared" si="66"/>
        <v>2000</v>
      </c>
      <c r="I673" s="98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8"/>
      <c r="W673" s="128"/>
    </row>
    <row r="674" s="76" customFormat="1" ht="13" spans="1:23">
      <c r="A674" s="91">
        <v>667</v>
      </c>
      <c r="B674" s="109"/>
      <c r="C674" s="110" t="s">
        <v>764</v>
      </c>
      <c r="D674" s="111"/>
      <c r="E674" s="112"/>
      <c r="F674" s="111"/>
      <c r="G674" s="111"/>
      <c r="H674" s="113">
        <f>H675+H681</f>
        <v>46600</v>
      </c>
      <c r="I674" s="98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8"/>
      <c r="W674" s="128"/>
    </row>
    <row r="675" s="76" customFormat="1" ht="13" spans="1:23">
      <c r="A675" s="91">
        <v>668</v>
      </c>
      <c r="B675" s="109"/>
      <c r="C675" s="110" t="s">
        <v>715</v>
      </c>
      <c r="D675" s="111"/>
      <c r="E675" s="112"/>
      <c r="F675" s="111"/>
      <c r="G675" s="111"/>
      <c r="H675" s="113">
        <f>SUM(H676:H680)</f>
        <v>16000</v>
      </c>
      <c r="I675" s="98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8"/>
      <c r="W675" s="128"/>
    </row>
    <row r="676" s="76" customFormat="1" ht="13" spans="1:23">
      <c r="A676" s="91">
        <v>669</v>
      </c>
      <c r="B676" s="109"/>
      <c r="C676" s="129" t="s">
        <v>710</v>
      </c>
      <c r="D676" s="111"/>
      <c r="E676" s="112">
        <v>2</v>
      </c>
      <c r="F676" s="111" t="s">
        <v>121</v>
      </c>
      <c r="G676" s="111">
        <v>100</v>
      </c>
      <c r="H676" s="98">
        <f>G676*E676*20</f>
        <v>4000</v>
      </c>
      <c r="I676" s="98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8"/>
      <c r="W676" s="128"/>
    </row>
    <row r="677" s="76" customFormat="1" ht="13" spans="1:23">
      <c r="A677" s="91">
        <v>670</v>
      </c>
      <c r="B677" s="109"/>
      <c r="C677" s="129" t="s">
        <v>711</v>
      </c>
      <c r="D677" s="111"/>
      <c r="E677" s="112">
        <v>2</v>
      </c>
      <c r="F677" s="111" t="s">
        <v>121</v>
      </c>
      <c r="G677" s="111">
        <v>50</v>
      </c>
      <c r="H677" s="98">
        <f t="shared" ref="H677:H680" si="67">G677*E677*20</f>
        <v>2000</v>
      </c>
      <c r="I677" s="98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8"/>
      <c r="W677" s="128"/>
    </row>
    <row r="678" s="76" customFormat="1" ht="13" spans="1:23">
      <c r="A678" s="91">
        <v>671</v>
      </c>
      <c r="B678" s="109"/>
      <c r="C678" s="129" t="s">
        <v>697</v>
      </c>
      <c r="D678" s="111"/>
      <c r="E678" s="112">
        <v>2</v>
      </c>
      <c r="F678" s="111" t="s">
        <v>121</v>
      </c>
      <c r="G678" s="111">
        <v>100</v>
      </c>
      <c r="H678" s="98">
        <f t="shared" si="67"/>
        <v>4000</v>
      </c>
      <c r="I678" s="98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8"/>
      <c r="W678" s="128"/>
    </row>
    <row r="679" s="76" customFormat="1" ht="13" spans="1:23">
      <c r="A679" s="91">
        <v>672</v>
      </c>
      <c r="B679" s="109"/>
      <c r="C679" s="129" t="s">
        <v>712</v>
      </c>
      <c r="D679" s="111"/>
      <c r="E679" s="112">
        <v>2</v>
      </c>
      <c r="F679" s="111" t="s">
        <v>121</v>
      </c>
      <c r="G679" s="111">
        <v>50</v>
      </c>
      <c r="H679" s="98">
        <f t="shared" si="67"/>
        <v>2000</v>
      </c>
      <c r="I679" s="98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8"/>
      <c r="W679" s="128"/>
    </row>
    <row r="680" s="76" customFormat="1" ht="13" spans="1:23">
      <c r="A680" s="91">
        <v>673</v>
      </c>
      <c r="B680" s="109"/>
      <c r="C680" s="129" t="s">
        <v>713</v>
      </c>
      <c r="D680" s="111"/>
      <c r="E680" s="112">
        <v>2</v>
      </c>
      <c r="F680" s="111" t="s">
        <v>121</v>
      </c>
      <c r="G680" s="111">
        <v>100</v>
      </c>
      <c r="H680" s="98">
        <f t="shared" si="67"/>
        <v>4000</v>
      </c>
      <c r="I680" s="98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8"/>
      <c r="W680" s="128"/>
    </row>
    <row r="681" s="76" customFormat="1" ht="13" spans="1:23">
      <c r="A681" s="91">
        <v>674</v>
      </c>
      <c r="B681" s="109"/>
      <c r="C681" s="110" t="s">
        <v>716</v>
      </c>
      <c r="D681" s="111"/>
      <c r="E681" s="112"/>
      <c r="F681" s="111"/>
      <c r="G681" s="111"/>
      <c r="H681" s="113">
        <f>SUM(H682:H685)</f>
        <v>30600</v>
      </c>
      <c r="I681" s="98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8"/>
      <c r="W681" s="128"/>
    </row>
    <row r="682" s="76" customFormat="1" ht="37.5" spans="1:23">
      <c r="A682" s="91">
        <v>675</v>
      </c>
      <c r="B682" s="109"/>
      <c r="C682" s="114" t="s">
        <v>758</v>
      </c>
      <c r="D682" s="111"/>
      <c r="E682" s="112">
        <v>1</v>
      </c>
      <c r="F682" s="111" t="s">
        <v>133</v>
      </c>
      <c r="G682" s="111">
        <v>25000</v>
      </c>
      <c r="H682" s="98">
        <f>G682*E682</f>
        <v>25000</v>
      </c>
      <c r="I682" s="98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8"/>
      <c r="W682" s="128"/>
    </row>
    <row r="683" s="76" customFormat="1" ht="13" spans="1:23">
      <c r="A683" s="91">
        <v>676</v>
      </c>
      <c r="B683" s="109"/>
      <c r="C683" s="114" t="s">
        <v>759</v>
      </c>
      <c r="D683" s="111"/>
      <c r="E683" s="112">
        <v>1</v>
      </c>
      <c r="F683" s="111" t="s">
        <v>105</v>
      </c>
      <c r="G683" s="111">
        <v>3500</v>
      </c>
      <c r="H683" s="98">
        <f t="shared" ref="H683:H685" si="68">G683*E683</f>
        <v>3500</v>
      </c>
      <c r="I683" s="98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8"/>
      <c r="W683" s="128"/>
    </row>
    <row r="684" s="76" customFormat="1" ht="13" spans="1:23">
      <c r="A684" s="91">
        <v>677</v>
      </c>
      <c r="B684" s="109"/>
      <c r="C684" s="114" t="s">
        <v>760</v>
      </c>
      <c r="D684" s="111"/>
      <c r="E684" s="112">
        <v>10</v>
      </c>
      <c r="F684" s="111" t="s">
        <v>98</v>
      </c>
      <c r="G684" s="111">
        <v>10</v>
      </c>
      <c r="H684" s="98">
        <f t="shared" si="68"/>
        <v>100</v>
      </c>
      <c r="I684" s="98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8"/>
      <c r="W684" s="128"/>
    </row>
    <row r="685" s="76" customFormat="1" ht="13" spans="1:23">
      <c r="A685" s="91">
        <v>678</v>
      </c>
      <c r="B685" s="109"/>
      <c r="C685" s="114" t="s">
        <v>202</v>
      </c>
      <c r="D685" s="111"/>
      <c r="E685" s="112">
        <v>2</v>
      </c>
      <c r="F685" s="111" t="s">
        <v>98</v>
      </c>
      <c r="G685" s="111">
        <v>1000</v>
      </c>
      <c r="H685" s="98">
        <f t="shared" si="68"/>
        <v>2000</v>
      </c>
      <c r="I685" s="98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8"/>
      <c r="W685" s="128"/>
    </row>
    <row r="686" s="76" customFormat="1" ht="13" spans="1:23">
      <c r="A686" s="91">
        <v>679</v>
      </c>
      <c r="B686" s="109"/>
      <c r="C686" s="110" t="s">
        <v>765</v>
      </c>
      <c r="D686" s="111"/>
      <c r="E686" s="112"/>
      <c r="F686" s="111"/>
      <c r="G686" s="111"/>
      <c r="H686" s="113">
        <f>H687+H693</f>
        <v>46600</v>
      </c>
      <c r="I686" s="98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8"/>
      <c r="W686" s="128"/>
    </row>
    <row r="687" s="76" customFormat="1" ht="13" spans="1:23">
      <c r="A687" s="91">
        <v>680</v>
      </c>
      <c r="B687" s="109"/>
      <c r="C687" s="110" t="s">
        <v>715</v>
      </c>
      <c r="D687" s="111"/>
      <c r="E687" s="112"/>
      <c r="F687" s="111"/>
      <c r="G687" s="111"/>
      <c r="H687" s="113">
        <f>SUM(H688:H692)</f>
        <v>16000</v>
      </c>
      <c r="I687" s="98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8"/>
      <c r="W687" s="128"/>
    </row>
    <row r="688" s="76" customFormat="1" ht="13" spans="1:23">
      <c r="A688" s="91">
        <v>681</v>
      </c>
      <c r="B688" s="109"/>
      <c r="C688" s="129" t="s">
        <v>710</v>
      </c>
      <c r="D688" s="111"/>
      <c r="E688" s="112">
        <v>2</v>
      </c>
      <c r="F688" s="111" t="s">
        <v>121</v>
      </c>
      <c r="G688" s="111">
        <v>100</v>
      </c>
      <c r="H688" s="98">
        <f>G688*E688*20</f>
        <v>4000</v>
      </c>
      <c r="I688" s="98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8"/>
      <c r="W688" s="128"/>
    </row>
    <row r="689" s="76" customFormat="1" ht="13" spans="1:23">
      <c r="A689" s="91">
        <v>682</v>
      </c>
      <c r="B689" s="109"/>
      <c r="C689" s="129" t="s">
        <v>711</v>
      </c>
      <c r="D689" s="111"/>
      <c r="E689" s="112">
        <v>2</v>
      </c>
      <c r="F689" s="111" t="s">
        <v>121</v>
      </c>
      <c r="G689" s="111">
        <v>50</v>
      </c>
      <c r="H689" s="98">
        <f t="shared" ref="H689:H692" si="69">G689*E689*20</f>
        <v>2000</v>
      </c>
      <c r="I689" s="98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8"/>
      <c r="W689" s="128"/>
    </row>
    <row r="690" s="76" customFormat="1" ht="13" spans="1:23">
      <c r="A690" s="91">
        <v>683</v>
      </c>
      <c r="B690" s="109"/>
      <c r="C690" s="129" t="s">
        <v>697</v>
      </c>
      <c r="D690" s="111"/>
      <c r="E690" s="112">
        <v>2</v>
      </c>
      <c r="F690" s="111" t="s">
        <v>121</v>
      </c>
      <c r="G690" s="111">
        <v>100</v>
      </c>
      <c r="H690" s="98">
        <f t="shared" si="69"/>
        <v>4000</v>
      </c>
      <c r="I690" s="98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8"/>
      <c r="W690" s="128"/>
    </row>
    <row r="691" s="76" customFormat="1" ht="13" spans="1:23">
      <c r="A691" s="91">
        <v>684</v>
      </c>
      <c r="B691" s="109"/>
      <c r="C691" s="129" t="s">
        <v>712</v>
      </c>
      <c r="D691" s="111"/>
      <c r="E691" s="112">
        <v>2</v>
      </c>
      <c r="F691" s="111" t="s">
        <v>121</v>
      </c>
      <c r="G691" s="111">
        <v>50</v>
      </c>
      <c r="H691" s="98">
        <f t="shared" si="69"/>
        <v>2000</v>
      </c>
      <c r="I691" s="98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8"/>
      <c r="W691" s="128"/>
    </row>
    <row r="692" s="76" customFormat="1" ht="13" spans="1:23">
      <c r="A692" s="91">
        <v>685</v>
      </c>
      <c r="B692" s="109"/>
      <c r="C692" s="129" t="s">
        <v>713</v>
      </c>
      <c r="D692" s="111"/>
      <c r="E692" s="112">
        <v>2</v>
      </c>
      <c r="F692" s="111" t="s">
        <v>121</v>
      </c>
      <c r="G692" s="111">
        <v>100</v>
      </c>
      <c r="H692" s="98">
        <f t="shared" si="69"/>
        <v>4000</v>
      </c>
      <c r="I692" s="98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8"/>
      <c r="W692" s="128"/>
    </row>
    <row r="693" s="76" customFormat="1" ht="13" spans="1:23">
      <c r="A693" s="91">
        <v>686</v>
      </c>
      <c r="B693" s="109"/>
      <c r="C693" s="110" t="s">
        <v>716</v>
      </c>
      <c r="D693" s="111"/>
      <c r="E693" s="112"/>
      <c r="F693" s="111"/>
      <c r="G693" s="111"/>
      <c r="H693" s="113">
        <f>SUM(H694:H697)</f>
        <v>30600</v>
      </c>
      <c r="I693" s="98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8"/>
      <c r="W693" s="128"/>
    </row>
    <row r="694" s="76" customFormat="1" ht="37.5" spans="1:23">
      <c r="A694" s="91">
        <v>687</v>
      </c>
      <c r="B694" s="109"/>
      <c r="C694" s="114" t="s">
        <v>758</v>
      </c>
      <c r="D694" s="111"/>
      <c r="E694" s="112">
        <v>1</v>
      </c>
      <c r="F694" s="111" t="s">
        <v>133</v>
      </c>
      <c r="G694" s="111">
        <v>25000</v>
      </c>
      <c r="H694" s="98">
        <f>G694*E694</f>
        <v>25000</v>
      </c>
      <c r="I694" s="98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8"/>
      <c r="W694" s="128"/>
    </row>
    <row r="695" s="76" customFormat="1" ht="13" spans="1:23">
      <c r="A695" s="91">
        <v>688</v>
      </c>
      <c r="B695" s="109"/>
      <c r="C695" s="114" t="s">
        <v>759</v>
      </c>
      <c r="D695" s="111"/>
      <c r="E695" s="112">
        <v>1</v>
      </c>
      <c r="F695" s="111" t="s">
        <v>105</v>
      </c>
      <c r="G695" s="111">
        <v>3500</v>
      </c>
      <c r="H695" s="98">
        <f t="shared" ref="H695:H697" si="70">G695*E695</f>
        <v>3500</v>
      </c>
      <c r="I695" s="98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8"/>
      <c r="W695" s="128"/>
    </row>
    <row r="696" s="76" customFormat="1" ht="13" spans="1:23">
      <c r="A696" s="91">
        <v>689</v>
      </c>
      <c r="B696" s="109"/>
      <c r="C696" s="114" t="s">
        <v>760</v>
      </c>
      <c r="D696" s="111"/>
      <c r="E696" s="112">
        <v>10</v>
      </c>
      <c r="F696" s="111" t="s">
        <v>98</v>
      </c>
      <c r="G696" s="111">
        <v>10</v>
      </c>
      <c r="H696" s="98">
        <f t="shared" si="70"/>
        <v>100</v>
      </c>
      <c r="I696" s="98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8"/>
      <c r="W696" s="128"/>
    </row>
    <row r="697" s="76" customFormat="1" ht="13" spans="1:23">
      <c r="A697" s="91">
        <v>690</v>
      </c>
      <c r="B697" s="109"/>
      <c r="C697" s="114" t="s">
        <v>202</v>
      </c>
      <c r="D697" s="111"/>
      <c r="E697" s="112">
        <v>2</v>
      </c>
      <c r="F697" s="111" t="s">
        <v>98</v>
      </c>
      <c r="G697" s="111">
        <v>1000</v>
      </c>
      <c r="H697" s="98">
        <f t="shared" si="70"/>
        <v>2000</v>
      </c>
      <c r="I697" s="98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8"/>
      <c r="W697" s="128"/>
    </row>
    <row r="698" s="76" customFormat="1" ht="13" spans="1:23">
      <c r="A698" s="91">
        <v>691</v>
      </c>
      <c r="B698" s="109"/>
      <c r="C698" s="110" t="s">
        <v>766</v>
      </c>
      <c r="D698" s="111"/>
      <c r="E698" s="112"/>
      <c r="F698" s="111"/>
      <c r="G698" s="111"/>
      <c r="H698" s="113">
        <f>SUM(H699:H703)</f>
        <v>4000</v>
      </c>
      <c r="I698" s="98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8"/>
      <c r="W698" s="128"/>
    </row>
    <row r="699" s="76" customFormat="1" ht="13" spans="1:23">
      <c r="A699" s="91">
        <v>692</v>
      </c>
      <c r="B699" s="109"/>
      <c r="C699" s="129" t="s">
        <v>710</v>
      </c>
      <c r="D699" s="111"/>
      <c r="E699" s="112">
        <v>5</v>
      </c>
      <c r="F699" s="111" t="s">
        <v>121</v>
      </c>
      <c r="G699" s="111">
        <v>100</v>
      </c>
      <c r="H699" s="98">
        <f>G699*E699*2</f>
        <v>1000</v>
      </c>
      <c r="I699" s="98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8"/>
      <c r="W699" s="128"/>
    </row>
    <row r="700" s="76" customFormat="1" ht="13" spans="1:23">
      <c r="A700" s="91">
        <v>693</v>
      </c>
      <c r="B700" s="109"/>
      <c r="C700" s="129" t="s">
        <v>711</v>
      </c>
      <c r="D700" s="111"/>
      <c r="E700" s="112">
        <v>5</v>
      </c>
      <c r="F700" s="111" t="s">
        <v>121</v>
      </c>
      <c r="G700" s="111">
        <v>50</v>
      </c>
      <c r="H700" s="98">
        <f t="shared" ref="H700:H703" si="71">G700*E700*2</f>
        <v>500</v>
      </c>
      <c r="I700" s="98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8"/>
      <c r="W700" s="128"/>
    </row>
    <row r="701" s="76" customFormat="1" ht="13" spans="1:23">
      <c r="A701" s="91">
        <v>694</v>
      </c>
      <c r="B701" s="109"/>
      <c r="C701" s="129" t="s">
        <v>697</v>
      </c>
      <c r="D701" s="111"/>
      <c r="E701" s="112">
        <v>5</v>
      </c>
      <c r="F701" s="111" t="s">
        <v>121</v>
      </c>
      <c r="G701" s="111">
        <v>100</v>
      </c>
      <c r="H701" s="98">
        <f t="shared" si="71"/>
        <v>1000</v>
      </c>
      <c r="I701" s="98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8"/>
      <c r="W701" s="128"/>
    </row>
    <row r="702" s="76" customFormat="1" ht="13" spans="1:23">
      <c r="A702" s="91">
        <v>695</v>
      </c>
      <c r="B702" s="109"/>
      <c r="C702" s="129" t="s">
        <v>712</v>
      </c>
      <c r="D702" s="111"/>
      <c r="E702" s="112">
        <v>5</v>
      </c>
      <c r="F702" s="111" t="s">
        <v>121</v>
      </c>
      <c r="G702" s="111">
        <v>50</v>
      </c>
      <c r="H702" s="98">
        <f t="shared" si="71"/>
        <v>500</v>
      </c>
      <c r="I702" s="98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8"/>
      <c r="W702" s="128"/>
    </row>
    <row r="703" s="76" customFormat="1" ht="13" spans="1:23">
      <c r="A703" s="91">
        <v>696</v>
      </c>
      <c r="B703" s="109"/>
      <c r="C703" s="129" t="s">
        <v>713</v>
      </c>
      <c r="D703" s="111"/>
      <c r="E703" s="112">
        <v>5</v>
      </c>
      <c r="F703" s="111" t="s">
        <v>121</v>
      </c>
      <c r="G703" s="111">
        <v>100</v>
      </c>
      <c r="H703" s="98">
        <f t="shared" si="71"/>
        <v>1000</v>
      </c>
      <c r="I703" s="98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8"/>
      <c r="W703" s="128"/>
    </row>
    <row r="704" s="76" customFormat="1" ht="13" spans="1:23">
      <c r="A704" s="91">
        <v>697</v>
      </c>
      <c r="B704" s="271" t="s">
        <v>23</v>
      </c>
      <c r="C704" s="105" t="s">
        <v>767</v>
      </c>
      <c r="D704" s="106" t="s">
        <v>32</v>
      </c>
      <c r="E704" s="107"/>
      <c r="F704" s="106"/>
      <c r="G704" s="106"/>
      <c r="H704" s="108">
        <f>H705+H730</f>
        <v>341206</v>
      </c>
      <c r="I704" s="122" t="s">
        <v>26</v>
      </c>
      <c r="J704" s="123"/>
      <c r="K704" s="124"/>
      <c r="L704" s="123"/>
      <c r="M704" s="123"/>
      <c r="N704" s="123"/>
      <c r="O704" s="123"/>
      <c r="P704" s="124"/>
      <c r="Q704" s="123"/>
      <c r="R704" s="123"/>
      <c r="S704" s="124">
        <v>1</v>
      </c>
      <c r="T704" s="123"/>
      <c r="U704" s="123"/>
      <c r="V704" s="128"/>
      <c r="W704" s="128"/>
    </row>
    <row r="705" s="77" customFormat="1" ht="13" spans="1:23">
      <c r="A705" s="91">
        <v>698</v>
      </c>
      <c r="B705" s="109"/>
      <c r="C705" s="115" t="s">
        <v>768</v>
      </c>
      <c r="D705" s="132"/>
      <c r="E705" s="133"/>
      <c r="F705" s="132"/>
      <c r="G705" s="132"/>
      <c r="H705" s="113">
        <f>SUM(H706:H729)</f>
        <v>95206</v>
      </c>
      <c r="I705" s="130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8"/>
      <c r="W705" s="128"/>
    </row>
    <row r="706" s="76" customFormat="1" ht="13" spans="1:23">
      <c r="A706" s="91">
        <v>699</v>
      </c>
      <c r="B706" s="109"/>
      <c r="C706" s="129" t="s">
        <v>769</v>
      </c>
      <c r="D706" s="111"/>
      <c r="E706" s="112">
        <v>1</v>
      </c>
      <c r="F706" s="111" t="s">
        <v>105</v>
      </c>
      <c r="G706" s="111">
        <v>400</v>
      </c>
      <c r="H706" s="98">
        <f>G706*E706</f>
        <v>400</v>
      </c>
      <c r="I706" s="98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8"/>
      <c r="W706" s="128"/>
    </row>
    <row r="707" s="76" customFormat="1" ht="13" spans="1:23">
      <c r="A707" s="91">
        <v>700</v>
      </c>
      <c r="B707" s="109"/>
      <c r="C707" s="129" t="s">
        <v>770</v>
      </c>
      <c r="D707" s="111"/>
      <c r="E707" s="112">
        <v>1</v>
      </c>
      <c r="F707" s="111" t="s">
        <v>105</v>
      </c>
      <c r="G707" s="111">
        <v>150</v>
      </c>
      <c r="H707" s="98">
        <f t="shared" ref="H707:H729" si="72">G707*E707</f>
        <v>150</v>
      </c>
      <c r="I707" s="98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8"/>
      <c r="W707" s="128"/>
    </row>
    <row r="708" s="76" customFormat="1" ht="13" spans="1:23">
      <c r="A708" s="91">
        <v>701</v>
      </c>
      <c r="B708" s="109"/>
      <c r="C708" s="129" t="s">
        <v>719</v>
      </c>
      <c r="D708" s="111"/>
      <c r="E708" s="112">
        <v>2</v>
      </c>
      <c r="F708" s="111" t="s">
        <v>98</v>
      </c>
      <c r="G708" s="111">
        <v>200</v>
      </c>
      <c r="H708" s="98">
        <f t="shared" si="72"/>
        <v>400</v>
      </c>
      <c r="I708" s="98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8"/>
      <c r="W708" s="128"/>
    </row>
    <row r="709" s="76" customFormat="1" ht="13" spans="1:23">
      <c r="A709" s="91">
        <v>702</v>
      </c>
      <c r="B709" s="109"/>
      <c r="C709" s="129" t="s">
        <v>771</v>
      </c>
      <c r="D709" s="111"/>
      <c r="E709" s="112">
        <v>1</v>
      </c>
      <c r="F709" s="111" t="s">
        <v>307</v>
      </c>
      <c r="G709" s="111">
        <v>45000</v>
      </c>
      <c r="H709" s="98">
        <f t="shared" si="72"/>
        <v>45000</v>
      </c>
      <c r="I709" s="98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8"/>
      <c r="W709" s="128"/>
    </row>
    <row r="710" s="76" customFormat="1" ht="13" spans="1:23">
      <c r="A710" s="91">
        <v>703</v>
      </c>
      <c r="B710" s="109"/>
      <c r="C710" s="129" t="s">
        <v>759</v>
      </c>
      <c r="D710" s="111"/>
      <c r="E710" s="112">
        <v>2</v>
      </c>
      <c r="F710" s="111" t="s">
        <v>307</v>
      </c>
      <c r="G710" s="111">
        <v>3000</v>
      </c>
      <c r="H710" s="98">
        <f t="shared" si="72"/>
        <v>6000</v>
      </c>
      <c r="I710" s="98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8"/>
      <c r="W710" s="128"/>
    </row>
    <row r="711" s="76" customFormat="1" ht="13" spans="1:23">
      <c r="A711" s="91">
        <v>704</v>
      </c>
      <c r="B711" s="109"/>
      <c r="C711" s="129" t="s">
        <v>772</v>
      </c>
      <c r="D711" s="111"/>
      <c r="E711" s="112">
        <v>20</v>
      </c>
      <c r="F711" s="111" t="s">
        <v>98</v>
      </c>
      <c r="G711" s="111">
        <v>10</v>
      </c>
      <c r="H711" s="98">
        <f t="shared" si="72"/>
        <v>200</v>
      </c>
      <c r="I711" s="98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8"/>
      <c r="W711" s="128"/>
    </row>
    <row r="712" s="76" customFormat="1" ht="13" spans="1:23">
      <c r="A712" s="91">
        <v>705</v>
      </c>
      <c r="B712" s="109"/>
      <c r="C712" s="129" t="s">
        <v>761</v>
      </c>
      <c r="D712" s="111"/>
      <c r="E712" s="112">
        <v>1</v>
      </c>
      <c r="F712" s="111" t="s">
        <v>353</v>
      </c>
      <c r="G712" s="111">
        <v>2500</v>
      </c>
      <c r="H712" s="98">
        <f t="shared" si="72"/>
        <v>2500</v>
      </c>
      <c r="I712" s="98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8"/>
      <c r="W712" s="128"/>
    </row>
    <row r="713" s="76" customFormat="1" ht="13" spans="1:23">
      <c r="A713" s="91">
        <v>706</v>
      </c>
      <c r="B713" s="109"/>
      <c r="C713" s="129" t="s">
        <v>773</v>
      </c>
      <c r="D713" s="111"/>
      <c r="E713" s="112">
        <v>3</v>
      </c>
      <c r="F713" s="111" t="s">
        <v>133</v>
      </c>
      <c r="G713" s="111">
        <v>1000</v>
      </c>
      <c r="H713" s="98">
        <f t="shared" si="72"/>
        <v>3000</v>
      </c>
      <c r="I713" s="98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8"/>
      <c r="W713" s="128"/>
    </row>
    <row r="714" s="76" customFormat="1" ht="13" spans="1:23">
      <c r="A714" s="91">
        <v>707</v>
      </c>
      <c r="B714" s="109"/>
      <c r="C714" s="129" t="s">
        <v>774</v>
      </c>
      <c r="D714" s="111"/>
      <c r="E714" s="112">
        <v>2</v>
      </c>
      <c r="F714" s="111" t="s">
        <v>133</v>
      </c>
      <c r="G714" s="111">
        <v>3000</v>
      </c>
      <c r="H714" s="98">
        <f t="shared" si="72"/>
        <v>6000</v>
      </c>
      <c r="I714" s="98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8"/>
      <c r="W714" s="128"/>
    </row>
    <row r="715" s="76" customFormat="1" ht="25" spans="1:23">
      <c r="A715" s="91">
        <v>708</v>
      </c>
      <c r="B715" s="109"/>
      <c r="C715" s="114" t="s">
        <v>775</v>
      </c>
      <c r="D715" s="111"/>
      <c r="E715" s="112">
        <v>1</v>
      </c>
      <c r="F715" s="111" t="s">
        <v>133</v>
      </c>
      <c r="G715" s="111">
        <v>23300</v>
      </c>
      <c r="H715" s="98">
        <f t="shared" si="72"/>
        <v>23300</v>
      </c>
      <c r="I715" s="98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8"/>
      <c r="W715" s="128"/>
    </row>
    <row r="716" s="76" customFormat="1" ht="13" spans="1:23">
      <c r="A716" s="91">
        <v>709</v>
      </c>
      <c r="B716" s="109"/>
      <c r="C716" s="129" t="s">
        <v>776</v>
      </c>
      <c r="D716" s="111"/>
      <c r="E716" s="112">
        <v>4</v>
      </c>
      <c r="F716" s="111" t="s">
        <v>105</v>
      </c>
      <c r="G716" s="111">
        <v>700</v>
      </c>
      <c r="H716" s="98">
        <f t="shared" si="72"/>
        <v>2800</v>
      </c>
      <c r="I716" s="98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8"/>
      <c r="W716" s="128"/>
    </row>
    <row r="717" s="76" customFormat="1" ht="13" spans="1:23">
      <c r="A717" s="91">
        <v>710</v>
      </c>
      <c r="B717" s="109"/>
      <c r="C717" s="129" t="s">
        <v>777</v>
      </c>
      <c r="D717" s="111"/>
      <c r="E717" s="112">
        <v>1</v>
      </c>
      <c r="F717" s="111" t="s">
        <v>105</v>
      </c>
      <c r="G717" s="111">
        <v>1700</v>
      </c>
      <c r="H717" s="98">
        <f t="shared" si="72"/>
        <v>1700</v>
      </c>
      <c r="I717" s="98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8"/>
      <c r="W717" s="128"/>
    </row>
    <row r="718" s="76" customFormat="1" ht="13" spans="1:23">
      <c r="A718" s="91">
        <v>711</v>
      </c>
      <c r="B718" s="109"/>
      <c r="C718" s="129" t="s">
        <v>383</v>
      </c>
      <c r="D718" s="111"/>
      <c r="E718" s="112">
        <v>2</v>
      </c>
      <c r="F718" s="111" t="s">
        <v>778</v>
      </c>
      <c r="G718" s="111">
        <v>150</v>
      </c>
      <c r="H718" s="98">
        <f t="shared" si="72"/>
        <v>300</v>
      </c>
      <c r="I718" s="98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8"/>
      <c r="W718" s="128"/>
    </row>
    <row r="719" s="76" customFormat="1" ht="13" spans="1:23">
      <c r="A719" s="91">
        <v>712</v>
      </c>
      <c r="B719" s="109"/>
      <c r="C719" s="129" t="s">
        <v>779</v>
      </c>
      <c r="D719" s="111"/>
      <c r="E719" s="112">
        <v>1</v>
      </c>
      <c r="F719" s="111" t="s">
        <v>780</v>
      </c>
      <c r="G719" s="111">
        <v>250</v>
      </c>
      <c r="H719" s="98">
        <f t="shared" si="72"/>
        <v>250</v>
      </c>
      <c r="I719" s="98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8"/>
      <c r="W719" s="128"/>
    </row>
    <row r="720" s="76" customFormat="1" ht="13" spans="1:23">
      <c r="A720" s="91">
        <v>713</v>
      </c>
      <c r="B720" s="109"/>
      <c r="C720" s="129" t="s">
        <v>781</v>
      </c>
      <c r="D720" s="111"/>
      <c r="E720" s="112">
        <v>8</v>
      </c>
      <c r="F720" s="111" t="s">
        <v>98</v>
      </c>
      <c r="G720" s="111">
        <v>280</v>
      </c>
      <c r="H720" s="98">
        <f t="shared" si="72"/>
        <v>2240</v>
      </c>
      <c r="I720" s="98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8"/>
      <c r="W720" s="128"/>
    </row>
    <row r="721" s="76" customFormat="1" ht="13" spans="1:23">
      <c r="A721" s="91">
        <v>714</v>
      </c>
      <c r="B721" s="109"/>
      <c r="C721" s="129" t="s">
        <v>749</v>
      </c>
      <c r="D721" s="111"/>
      <c r="E721" s="112">
        <v>8</v>
      </c>
      <c r="F721" s="111" t="s">
        <v>98</v>
      </c>
      <c r="G721" s="111">
        <v>25</v>
      </c>
      <c r="H721" s="98">
        <f t="shared" si="72"/>
        <v>200</v>
      </c>
      <c r="I721" s="98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8"/>
      <c r="W721" s="128"/>
    </row>
    <row r="722" s="76" customFormat="1" ht="13" spans="1:23">
      <c r="A722" s="91">
        <v>715</v>
      </c>
      <c r="B722" s="109"/>
      <c r="C722" s="129" t="s">
        <v>782</v>
      </c>
      <c r="D722" s="111"/>
      <c r="E722" s="112">
        <v>1</v>
      </c>
      <c r="F722" s="111" t="s">
        <v>105</v>
      </c>
      <c r="G722" s="111">
        <v>120</v>
      </c>
      <c r="H722" s="98">
        <f t="shared" si="72"/>
        <v>120</v>
      </c>
      <c r="I722" s="98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8"/>
      <c r="W722" s="128"/>
    </row>
    <row r="723" s="76" customFormat="1" ht="13" spans="1:23">
      <c r="A723" s="91">
        <v>716</v>
      </c>
      <c r="B723" s="109"/>
      <c r="C723" s="129" t="s">
        <v>783</v>
      </c>
      <c r="D723" s="111"/>
      <c r="E723" s="112">
        <v>1</v>
      </c>
      <c r="F723" s="111" t="s">
        <v>105</v>
      </c>
      <c r="G723" s="111">
        <v>180</v>
      </c>
      <c r="H723" s="98">
        <f t="shared" si="72"/>
        <v>180</v>
      </c>
      <c r="I723" s="98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8"/>
      <c r="W723" s="128"/>
    </row>
    <row r="724" s="76" customFormat="1" ht="13" spans="1:23">
      <c r="A724" s="91">
        <v>717</v>
      </c>
      <c r="B724" s="109"/>
      <c r="C724" s="129" t="s">
        <v>784</v>
      </c>
      <c r="D724" s="111"/>
      <c r="E724" s="112">
        <v>1</v>
      </c>
      <c r="F724" s="111" t="s">
        <v>780</v>
      </c>
      <c r="G724" s="111">
        <v>120</v>
      </c>
      <c r="H724" s="98">
        <f t="shared" si="72"/>
        <v>120</v>
      </c>
      <c r="I724" s="98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8"/>
      <c r="W724" s="128"/>
    </row>
    <row r="725" s="76" customFormat="1" ht="13" spans="1:23">
      <c r="A725" s="91">
        <v>718</v>
      </c>
      <c r="B725" s="109"/>
      <c r="C725" s="129" t="s">
        <v>757</v>
      </c>
      <c r="D725" s="111"/>
      <c r="E725" s="112">
        <v>1</v>
      </c>
      <c r="F725" s="111" t="s">
        <v>98</v>
      </c>
      <c r="G725" s="111">
        <v>100</v>
      </c>
      <c r="H725" s="98">
        <f t="shared" si="72"/>
        <v>100</v>
      </c>
      <c r="I725" s="98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8"/>
      <c r="W725" s="128"/>
    </row>
    <row r="726" s="76" customFormat="1" ht="13" spans="1:23">
      <c r="A726" s="91">
        <v>719</v>
      </c>
      <c r="B726" s="109"/>
      <c r="C726" s="129" t="s">
        <v>785</v>
      </c>
      <c r="D726" s="111"/>
      <c r="E726" s="112">
        <v>1</v>
      </c>
      <c r="F726" s="111" t="s">
        <v>780</v>
      </c>
      <c r="G726" s="111">
        <v>70</v>
      </c>
      <c r="H726" s="98">
        <f t="shared" si="72"/>
        <v>70</v>
      </c>
      <c r="I726" s="98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8"/>
      <c r="W726" s="128"/>
    </row>
    <row r="727" s="76" customFormat="1" ht="13" spans="1:23">
      <c r="A727" s="91">
        <v>720</v>
      </c>
      <c r="B727" s="109"/>
      <c r="C727" s="129" t="s">
        <v>786</v>
      </c>
      <c r="D727" s="111"/>
      <c r="E727" s="112">
        <v>2</v>
      </c>
      <c r="F727" s="111" t="s">
        <v>98</v>
      </c>
      <c r="G727" s="111">
        <v>68</v>
      </c>
      <c r="H727" s="98">
        <f t="shared" si="72"/>
        <v>136</v>
      </c>
      <c r="I727" s="98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8"/>
      <c r="W727" s="128"/>
    </row>
    <row r="728" s="76" customFormat="1" ht="13" spans="1:23">
      <c r="A728" s="91">
        <v>721</v>
      </c>
      <c r="B728" s="109"/>
      <c r="C728" s="129" t="s">
        <v>787</v>
      </c>
      <c r="D728" s="111"/>
      <c r="E728" s="112">
        <v>2</v>
      </c>
      <c r="F728" s="111" t="s">
        <v>98</v>
      </c>
      <c r="G728" s="111">
        <v>4</v>
      </c>
      <c r="H728" s="98">
        <f t="shared" si="72"/>
        <v>8</v>
      </c>
      <c r="I728" s="98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8"/>
      <c r="W728" s="128"/>
    </row>
    <row r="729" s="76" customFormat="1" ht="13" spans="1:23">
      <c r="A729" s="91">
        <v>722</v>
      </c>
      <c r="B729" s="109"/>
      <c r="C729" s="129" t="s">
        <v>788</v>
      </c>
      <c r="D729" s="111"/>
      <c r="E729" s="112">
        <v>2</v>
      </c>
      <c r="F729" s="111" t="s">
        <v>372</v>
      </c>
      <c r="G729" s="111">
        <v>16</v>
      </c>
      <c r="H729" s="98">
        <f t="shared" si="72"/>
        <v>32</v>
      </c>
      <c r="I729" s="98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8"/>
      <c r="W729" s="128"/>
    </row>
    <row r="730" s="76" customFormat="1" ht="13" spans="1:23">
      <c r="A730" s="91">
        <v>723</v>
      </c>
      <c r="B730" s="109"/>
      <c r="C730" s="110" t="s">
        <v>789</v>
      </c>
      <c r="D730" s="111"/>
      <c r="E730" s="112"/>
      <c r="F730" s="111"/>
      <c r="G730" s="111"/>
      <c r="H730" s="113">
        <f>SUM(H731:H735)</f>
        <v>246000</v>
      </c>
      <c r="I730" s="98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8"/>
      <c r="W730" s="128"/>
    </row>
    <row r="731" s="76" customFormat="1" ht="13" spans="1:23">
      <c r="A731" s="91">
        <v>724</v>
      </c>
      <c r="B731" s="109"/>
      <c r="C731" s="129" t="s">
        <v>790</v>
      </c>
      <c r="D731" s="111"/>
      <c r="E731" s="112">
        <v>20</v>
      </c>
      <c r="F731" s="111" t="s">
        <v>121</v>
      </c>
      <c r="G731" s="111">
        <v>150</v>
      </c>
      <c r="H731" s="98">
        <f>G731*E731*15</f>
        <v>45000</v>
      </c>
      <c r="I731" s="98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8"/>
      <c r="W731" s="128"/>
    </row>
    <row r="732" s="76" customFormat="1" ht="13" spans="1:23">
      <c r="A732" s="91">
        <v>725</v>
      </c>
      <c r="B732" s="109"/>
      <c r="C732" s="129" t="s">
        <v>791</v>
      </c>
      <c r="D732" s="111"/>
      <c r="E732" s="112">
        <v>20</v>
      </c>
      <c r="F732" s="111" t="s">
        <v>121</v>
      </c>
      <c r="G732" s="111">
        <v>120</v>
      </c>
      <c r="H732" s="98">
        <f t="shared" ref="H732:H735" si="73">G732*E732*15</f>
        <v>36000</v>
      </c>
      <c r="I732" s="98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8"/>
      <c r="W732" s="128"/>
    </row>
    <row r="733" s="76" customFormat="1" ht="13" spans="1:23">
      <c r="A733" s="91">
        <v>726</v>
      </c>
      <c r="B733" s="109"/>
      <c r="C733" s="129" t="s">
        <v>792</v>
      </c>
      <c r="D733" s="111"/>
      <c r="E733" s="112">
        <v>20</v>
      </c>
      <c r="F733" s="111" t="s">
        <v>121</v>
      </c>
      <c r="G733" s="111">
        <v>180</v>
      </c>
      <c r="H733" s="98">
        <f t="shared" si="73"/>
        <v>54000</v>
      </c>
      <c r="I733" s="98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8"/>
      <c r="W733" s="128"/>
    </row>
    <row r="734" s="76" customFormat="1" ht="13" spans="1:23">
      <c r="A734" s="91">
        <v>727</v>
      </c>
      <c r="B734" s="109"/>
      <c r="C734" s="129" t="s">
        <v>793</v>
      </c>
      <c r="D734" s="111"/>
      <c r="E734" s="112">
        <v>20</v>
      </c>
      <c r="F734" s="111" t="s">
        <v>121</v>
      </c>
      <c r="G734" s="111">
        <v>150</v>
      </c>
      <c r="H734" s="98">
        <f t="shared" si="73"/>
        <v>45000</v>
      </c>
      <c r="I734" s="98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8"/>
      <c r="W734" s="128"/>
    </row>
    <row r="735" s="76" customFormat="1" ht="13" spans="1:23">
      <c r="A735" s="91">
        <v>728</v>
      </c>
      <c r="B735" s="109"/>
      <c r="C735" s="129" t="s">
        <v>794</v>
      </c>
      <c r="D735" s="111"/>
      <c r="E735" s="112">
        <v>20</v>
      </c>
      <c r="F735" s="111" t="s">
        <v>121</v>
      </c>
      <c r="G735" s="111">
        <v>220</v>
      </c>
      <c r="H735" s="98">
        <f t="shared" si="73"/>
        <v>66000</v>
      </c>
      <c r="I735" s="98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8"/>
      <c r="W735" s="128"/>
    </row>
    <row r="736" s="76" customFormat="1" ht="13" spans="1:23">
      <c r="A736" s="91">
        <v>729</v>
      </c>
      <c r="B736" s="271" t="s">
        <v>23</v>
      </c>
      <c r="C736" s="105" t="s">
        <v>795</v>
      </c>
      <c r="D736" s="106" t="s">
        <v>32</v>
      </c>
      <c r="E736" s="107">
        <v>3</v>
      </c>
      <c r="F736" s="106"/>
      <c r="G736" s="106">
        <f>H737+H740+H744+H746</f>
        <v>213934.43</v>
      </c>
      <c r="H736" s="108">
        <f>G736*E736</f>
        <v>641803.29</v>
      </c>
      <c r="I736" s="122" t="s">
        <v>26</v>
      </c>
      <c r="J736" s="123"/>
      <c r="K736" s="124"/>
      <c r="L736" s="123"/>
      <c r="M736" s="124">
        <v>1</v>
      </c>
      <c r="N736" s="124"/>
      <c r="O736" s="124"/>
      <c r="P736" s="124">
        <v>1</v>
      </c>
      <c r="Q736" s="124"/>
      <c r="R736" s="124"/>
      <c r="S736" s="124">
        <v>1</v>
      </c>
      <c r="T736" s="124"/>
      <c r="U736" s="123"/>
      <c r="V736" s="128"/>
      <c r="W736" s="128"/>
    </row>
    <row r="737" s="76" customFormat="1" ht="13" spans="1:23">
      <c r="A737" s="91">
        <v>730</v>
      </c>
      <c r="B737" s="109"/>
      <c r="C737" s="110" t="s">
        <v>709</v>
      </c>
      <c r="D737" s="111"/>
      <c r="E737" s="112"/>
      <c r="F737" s="111"/>
      <c r="G737" s="111"/>
      <c r="H737" s="113">
        <f>SUM(H738:H739)</f>
        <v>22000</v>
      </c>
      <c r="I737" s="98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8"/>
      <c r="W737" s="128"/>
    </row>
    <row r="738" s="76" customFormat="1" ht="13" spans="1:23">
      <c r="A738" s="91">
        <v>731</v>
      </c>
      <c r="B738" s="109"/>
      <c r="C738" s="129" t="s">
        <v>796</v>
      </c>
      <c r="D738" s="111"/>
      <c r="E738" s="112">
        <v>20</v>
      </c>
      <c r="F738" s="111" t="s">
        <v>121</v>
      </c>
      <c r="G738" s="111">
        <v>450</v>
      </c>
      <c r="H738" s="98">
        <f>G738*E738*2</f>
        <v>18000</v>
      </c>
      <c r="I738" s="98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8"/>
      <c r="W738" s="128"/>
    </row>
    <row r="739" s="76" customFormat="1" ht="13" spans="1:23">
      <c r="A739" s="91">
        <v>732</v>
      </c>
      <c r="B739" s="109"/>
      <c r="C739" s="129" t="s">
        <v>797</v>
      </c>
      <c r="D739" s="111"/>
      <c r="E739" s="112">
        <v>20</v>
      </c>
      <c r="F739" s="111" t="s">
        <v>121</v>
      </c>
      <c r="G739" s="111">
        <v>100</v>
      </c>
      <c r="H739" s="98">
        <f>G739*E739*2</f>
        <v>4000</v>
      </c>
      <c r="I739" s="98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8"/>
      <c r="W739" s="128"/>
    </row>
    <row r="740" s="76" customFormat="1" ht="13" spans="1:23">
      <c r="A740" s="91">
        <v>733</v>
      </c>
      <c r="B740" s="109"/>
      <c r="C740" s="110" t="s">
        <v>798</v>
      </c>
      <c r="D740" s="111"/>
      <c r="E740" s="112"/>
      <c r="F740" s="111"/>
      <c r="G740" s="111"/>
      <c r="H740" s="113">
        <f>SUM(H741:H743)</f>
        <v>89644.81</v>
      </c>
      <c r="I740" s="98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8"/>
      <c r="W740" s="128"/>
    </row>
    <row r="741" s="76" customFormat="1" ht="13" spans="1:23">
      <c r="A741" s="91">
        <v>734</v>
      </c>
      <c r="B741" s="109"/>
      <c r="C741" s="129" t="s">
        <v>796</v>
      </c>
      <c r="D741" s="111"/>
      <c r="E741" s="112">
        <v>10</v>
      </c>
      <c r="F741" s="111" t="s">
        <v>121</v>
      </c>
      <c r="G741" s="111">
        <v>450</v>
      </c>
      <c r="H741" s="98">
        <f>G741*E741*14</f>
        <v>63000</v>
      </c>
      <c r="I741" s="98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8"/>
      <c r="W741" s="128"/>
    </row>
    <row r="742" s="76" customFormat="1" ht="13" spans="1:23">
      <c r="A742" s="91">
        <v>735</v>
      </c>
      <c r="B742" s="109"/>
      <c r="C742" s="129" t="s">
        <v>797</v>
      </c>
      <c r="D742" s="111"/>
      <c r="E742" s="112">
        <v>10</v>
      </c>
      <c r="F742" s="111" t="s">
        <v>121</v>
      </c>
      <c r="G742" s="111">
        <v>100</v>
      </c>
      <c r="H742" s="98">
        <f>G742*E742*14</f>
        <v>14000</v>
      </c>
      <c r="I742" s="98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8"/>
      <c r="W742" s="128"/>
    </row>
    <row r="743" s="76" customFormat="1" ht="37.5" spans="1:23">
      <c r="A743" s="91">
        <v>736</v>
      </c>
      <c r="B743" s="109"/>
      <c r="C743" s="114" t="s">
        <v>799</v>
      </c>
      <c r="D743" s="111"/>
      <c r="E743" s="112">
        <v>1</v>
      </c>
      <c r="F743" s="111" t="s">
        <v>133</v>
      </c>
      <c r="G743" s="111">
        <v>12644.81</v>
      </c>
      <c r="H743" s="98">
        <f t="shared" ref="H743" si="74">G743*E743</f>
        <v>12644.81</v>
      </c>
      <c r="I743" s="98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8"/>
      <c r="W743" s="128"/>
    </row>
    <row r="744" s="76" customFormat="1" ht="13" spans="1:23">
      <c r="A744" s="91">
        <v>737</v>
      </c>
      <c r="B744" s="109"/>
      <c r="C744" s="110" t="s">
        <v>714</v>
      </c>
      <c r="D744" s="111"/>
      <c r="E744" s="112"/>
      <c r="F744" s="111"/>
      <c r="G744" s="111"/>
      <c r="H744" s="113">
        <f>H745</f>
        <v>12644.81</v>
      </c>
      <c r="I744" s="98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8"/>
      <c r="W744" s="128"/>
    </row>
    <row r="745" s="76" customFormat="1" ht="37.5" spans="1:23">
      <c r="A745" s="91">
        <v>738</v>
      </c>
      <c r="B745" s="109"/>
      <c r="C745" s="114" t="s">
        <v>799</v>
      </c>
      <c r="D745" s="111"/>
      <c r="E745" s="112">
        <v>1</v>
      </c>
      <c r="F745" s="111" t="s">
        <v>133</v>
      </c>
      <c r="G745" s="111">
        <v>12644.81</v>
      </c>
      <c r="H745" s="98">
        <f>G745*E745</f>
        <v>12644.81</v>
      </c>
      <c r="I745" s="98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8"/>
      <c r="W745" s="128"/>
    </row>
    <row r="746" s="76" customFormat="1" ht="13" spans="1:23">
      <c r="A746" s="91">
        <v>739</v>
      </c>
      <c r="B746" s="109"/>
      <c r="C746" s="110" t="s">
        <v>800</v>
      </c>
      <c r="D746" s="111"/>
      <c r="E746" s="112"/>
      <c r="F746" s="111"/>
      <c r="G746" s="111"/>
      <c r="H746" s="113">
        <f>SUM(H747:H752)</f>
        <v>89644.81</v>
      </c>
      <c r="I746" s="98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8"/>
      <c r="W746" s="128"/>
    </row>
    <row r="747" s="76" customFormat="1" ht="13" spans="1:23">
      <c r="A747" s="91">
        <v>740</v>
      </c>
      <c r="B747" s="109"/>
      <c r="C747" s="129" t="s">
        <v>710</v>
      </c>
      <c r="D747" s="111"/>
      <c r="E747" s="112">
        <v>10</v>
      </c>
      <c r="F747" s="111" t="s">
        <v>121</v>
      </c>
      <c r="G747" s="111">
        <v>150</v>
      </c>
      <c r="H747" s="98">
        <f>G747*E747*14</f>
        <v>21000</v>
      </c>
      <c r="I747" s="98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8"/>
      <c r="W747" s="128"/>
    </row>
    <row r="748" s="76" customFormat="1" ht="13" spans="1:23">
      <c r="A748" s="91">
        <v>741</v>
      </c>
      <c r="B748" s="109"/>
      <c r="C748" s="129" t="s">
        <v>711</v>
      </c>
      <c r="D748" s="111"/>
      <c r="E748" s="112">
        <v>10</v>
      </c>
      <c r="F748" s="111" t="s">
        <v>121</v>
      </c>
      <c r="G748" s="111">
        <v>50</v>
      </c>
      <c r="H748" s="98">
        <f>G748*E748*14</f>
        <v>7000</v>
      </c>
      <c r="I748" s="98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8"/>
      <c r="W748" s="128"/>
    </row>
    <row r="749" s="76" customFormat="1" ht="13" spans="1:23">
      <c r="A749" s="91">
        <v>742</v>
      </c>
      <c r="B749" s="109"/>
      <c r="C749" s="114" t="s">
        <v>697</v>
      </c>
      <c r="D749" s="111"/>
      <c r="E749" s="112">
        <v>10</v>
      </c>
      <c r="F749" s="111" t="s">
        <v>121</v>
      </c>
      <c r="G749" s="111">
        <v>150</v>
      </c>
      <c r="H749" s="98">
        <f>G749*E749*14</f>
        <v>21000</v>
      </c>
      <c r="I749" s="98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8"/>
      <c r="W749" s="128"/>
    </row>
    <row r="750" s="76" customFormat="1" ht="13" spans="1:23">
      <c r="A750" s="91">
        <v>743</v>
      </c>
      <c r="B750" s="109"/>
      <c r="C750" s="114" t="s">
        <v>712</v>
      </c>
      <c r="D750" s="111"/>
      <c r="E750" s="112">
        <v>10</v>
      </c>
      <c r="F750" s="111" t="s">
        <v>121</v>
      </c>
      <c r="G750" s="111">
        <v>50</v>
      </c>
      <c r="H750" s="98">
        <f t="shared" ref="H750:H751" si="75">G750*E750*14</f>
        <v>7000</v>
      </c>
      <c r="I750" s="98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8"/>
      <c r="W750" s="128"/>
    </row>
    <row r="751" s="76" customFormat="1" ht="13" spans="1:23">
      <c r="A751" s="91">
        <v>744</v>
      </c>
      <c r="B751" s="109"/>
      <c r="C751" s="114" t="s">
        <v>713</v>
      </c>
      <c r="D751" s="111"/>
      <c r="E751" s="112">
        <v>10</v>
      </c>
      <c r="F751" s="111" t="s">
        <v>121</v>
      </c>
      <c r="G751" s="111">
        <v>150</v>
      </c>
      <c r="H751" s="98">
        <f t="shared" si="75"/>
        <v>21000</v>
      </c>
      <c r="I751" s="98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8"/>
      <c r="W751" s="128"/>
    </row>
    <row r="752" s="76" customFormat="1" ht="37.5" spans="1:23">
      <c r="A752" s="91">
        <v>745</v>
      </c>
      <c r="B752" s="109"/>
      <c r="C752" s="114" t="s">
        <v>799</v>
      </c>
      <c r="D752" s="111"/>
      <c r="E752" s="112">
        <v>1</v>
      </c>
      <c r="F752" s="111" t="s">
        <v>133</v>
      </c>
      <c r="G752" s="111">
        <v>12644.81</v>
      </c>
      <c r="H752" s="98">
        <f t="shared" ref="H752" si="76">G752*E752</f>
        <v>12644.81</v>
      </c>
      <c r="I752" s="98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8"/>
      <c r="W752" s="128"/>
    </row>
    <row r="753" s="76" customFormat="1" ht="13" spans="1:23">
      <c r="A753" s="91">
        <v>746</v>
      </c>
      <c r="B753" s="271" t="s">
        <v>23</v>
      </c>
      <c r="C753" s="105" t="s">
        <v>801</v>
      </c>
      <c r="D753" s="106" t="s">
        <v>32</v>
      </c>
      <c r="E753" s="107"/>
      <c r="F753" s="106"/>
      <c r="G753" s="106"/>
      <c r="H753" s="108">
        <f>H754+H757+H761+H763</f>
        <v>213803.9</v>
      </c>
      <c r="I753" s="122" t="s">
        <v>26</v>
      </c>
      <c r="J753" s="123"/>
      <c r="K753" s="124"/>
      <c r="L753" s="123"/>
      <c r="M753" s="123"/>
      <c r="N753" s="123"/>
      <c r="O753" s="123"/>
      <c r="P753" s="124"/>
      <c r="Q753" s="123"/>
      <c r="R753" s="123"/>
      <c r="S753" s="124">
        <v>1</v>
      </c>
      <c r="T753" s="123"/>
      <c r="U753" s="123"/>
      <c r="V753" s="128"/>
      <c r="W753" s="128"/>
    </row>
    <row r="754" s="76" customFormat="1" ht="13" spans="1:23">
      <c r="A754" s="91">
        <v>747</v>
      </c>
      <c r="B754" s="109"/>
      <c r="C754" s="110" t="s">
        <v>802</v>
      </c>
      <c r="D754" s="111"/>
      <c r="E754" s="112"/>
      <c r="F754" s="111"/>
      <c r="G754" s="111"/>
      <c r="H754" s="113">
        <f>SUM(H755:H756)</f>
        <v>22000</v>
      </c>
      <c r="I754" s="98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8"/>
      <c r="W754" s="128"/>
    </row>
    <row r="755" s="76" customFormat="1" ht="13" spans="1:23">
      <c r="A755" s="91">
        <v>748</v>
      </c>
      <c r="B755" s="109"/>
      <c r="C755" s="129" t="s">
        <v>796</v>
      </c>
      <c r="D755" s="111"/>
      <c r="E755" s="112">
        <v>20</v>
      </c>
      <c r="F755" s="111" t="s">
        <v>121</v>
      </c>
      <c r="G755" s="111">
        <v>450</v>
      </c>
      <c r="H755" s="98">
        <f>G755*E755*2</f>
        <v>18000</v>
      </c>
      <c r="I755" s="98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8"/>
      <c r="W755" s="128"/>
    </row>
    <row r="756" s="76" customFormat="1" ht="13" spans="1:23">
      <c r="A756" s="91">
        <v>749</v>
      </c>
      <c r="B756" s="109"/>
      <c r="C756" s="129" t="s">
        <v>797</v>
      </c>
      <c r="D756" s="111"/>
      <c r="E756" s="112">
        <v>20</v>
      </c>
      <c r="F756" s="111" t="s">
        <v>121</v>
      </c>
      <c r="G756" s="111">
        <v>100</v>
      </c>
      <c r="H756" s="98">
        <f>G756*E756*2</f>
        <v>4000</v>
      </c>
      <c r="I756" s="98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8"/>
      <c r="W756" s="128"/>
    </row>
    <row r="757" s="76" customFormat="1" ht="13" spans="1:23">
      <c r="A757" s="91">
        <v>750</v>
      </c>
      <c r="B757" s="109"/>
      <c r="C757" s="110" t="s">
        <v>798</v>
      </c>
      <c r="D757" s="111"/>
      <c r="E757" s="112"/>
      <c r="F757" s="111"/>
      <c r="G757" s="111"/>
      <c r="H757" s="113">
        <f>SUM(H758:H760)</f>
        <v>89644.81</v>
      </c>
      <c r="I757" s="98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8"/>
      <c r="W757" s="128"/>
    </row>
    <row r="758" s="76" customFormat="1" ht="13" spans="1:23">
      <c r="A758" s="91">
        <v>751</v>
      </c>
      <c r="B758" s="109"/>
      <c r="C758" s="129" t="s">
        <v>796</v>
      </c>
      <c r="D758" s="111"/>
      <c r="E758" s="112">
        <v>10</v>
      </c>
      <c r="F758" s="111" t="s">
        <v>121</v>
      </c>
      <c r="G758" s="111">
        <v>450</v>
      </c>
      <c r="H758" s="98">
        <f>G758*E758*14</f>
        <v>63000</v>
      </c>
      <c r="I758" s="98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8"/>
      <c r="W758" s="128"/>
    </row>
    <row r="759" s="76" customFormat="1" ht="13" spans="1:23">
      <c r="A759" s="91">
        <v>752</v>
      </c>
      <c r="B759" s="109"/>
      <c r="C759" s="129" t="s">
        <v>797</v>
      </c>
      <c r="D759" s="111"/>
      <c r="E759" s="112">
        <v>10</v>
      </c>
      <c r="F759" s="111" t="s">
        <v>121</v>
      </c>
      <c r="G759" s="111">
        <v>100</v>
      </c>
      <c r="H759" s="98">
        <f>G759*E759*14</f>
        <v>14000</v>
      </c>
      <c r="I759" s="98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8"/>
      <c r="W759" s="128"/>
    </row>
    <row r="760" s="76" customFormat="1" ht="37.5" spans="1:23">
      <c r="A760" s="91">
        <v>753</v>
      </c>
      <c r="B760" s="109"/>
      <c r="C760" s="114" t="s">
        <v>799</v>
      </c>
      <c r="D760" s="111"/>
      <c r="E760" s="112">
        <v>1</v>
      </c>
      <c r="F760" s="111" t="s">
        <v>133</v>
      </c>
      <c r="G760" s="111">
        <v>12644.81</v>
      </c>
      <c r="H760" s="98">
        <f t="shared" ref="H760" si="77">G760*E760</f>
        <v>12644.81</v>
      </c>
      <c r="I760" s="98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8"/>
      <c r="W760" s="128"/>
    </row>
    <row r="761" s="76" customFormat="1" ht="13" spans="1:23">
      <c r="A761" s="91">
        <v>754</v>
      </c>
      <c r="B761" s="109"/>
      <c r="C761" s="110" t="s">
        <v>714</v>
      </c>
      <c r="D761" s="111"/>
      <c r="E761" s="112"/>
      <c r="F761" s="111"/>
      <c r="G761" s="111"/>
      <c r="H761" s="113">
        <f>H762</f>
        <v>12644.81</v>
      </c>
      <c r="I761" s="98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8"/>
      <c r="W761" s="128"/>
    </row>
    <row r="762" s="76" customFormat="1" ht="37.5" spans="1:23">
      <c r="A762" s="91">
        <v>755</v>
      </c>
      <c r="B762" s="109"/>
      <c r="C762" s="114" t="s">
        <v>799</v>
      </c>
      <c r="D762" s="111"/>
      <c r="E762" s="112">
        <v>1</v>
      </c>
      <c r="F762" s="111" t="s">
        <v>133</v>
      </c>
      <c r="G762" s="111">
        <v>12644.81</v>
      </c>
      <c r="H762" s="98">
        <f>G762*E762</f>
        <v>12644.81</v>
      </c>
      <c r="I762" s="98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8"/>
      <c r="W762" s="128"/>
    </row>
    <row r="763" s="76" customFormat="1" ht="13" spans="1:23">
      <c r="A763" s="91">
        <v>756</v>
      </c>
      <c r="B763" s="109"/>
      <c r="C763" s="110" t="s">
        <v>800</v>
      </c>
      <c r="D763" s="111"/>
      <c r="E763" s="112"/>
      <c r="F763" s="111"/>
      <c r="G763" s="111"/>
      <c r="H763" s="113">
        <f>SUM(H764:H766)</f>
        <v>89514.28</v>
      </c>
      <c r="I763" s="98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8"/>
      <c r="W763" s="128"/>
    </row>
    <row r="764" s="76" customFormat="1" ht="13" spans="1:23">
      <c r="A764" s="91">
        <v>757</v>
      </c>
      <c r="B764" s="109"/>
      <c r="C764" s="129" t="s">
        <v>796</v>
      </c>
      <c r="D764" s="111"/>
      <c r="E764" s="112">
        <v>10</v>
      </c>
      <c r="F764" s="111" t="s">
        <v>121</v>
      </c>
      <c r="G764" s="111">
        <v>450</v>
      </c>
      <c r="H764" s="98">
        <f>G764*E764*14</f>
        <v>63000</v>
      </c>
      <c r="I764" s="98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8"/>
      <c r="W764" s="128"/>
    </row>
    <row r="765" s="76" customFormat="1" ht="13" spans="1:23">
      <c r="A765" s="91">
        <v>758</v>
      </c>
      <c r="B765" s="109"/>
      <c r="C765" s="129" t="s">
        <v>797</v>
      </c>
      <c r="D765" s="111"/>
      <c r="E765" s="112">
        <v>10</v>
      </c>
      <c r="F765" s="111" t="s">
        <v>121</v>
      </c>
      <c r="G765" s="111">
        <v>100</v>
      </c>
      <c r="H765" s="98">
        <f>G765*E765*14</f>
        <v>14000</v>
      </c>
      <c r="I765" s="98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8"/>
      <c r="W765" s="128"/>
    </row>
    <row r="766" s="76" customFormat="1" ht="37.5" spans="1:23">
      <c r="A766" s="91">
        <v>759</v>
      </c>
      <c r="B766" s="109"/>
      <c r="C766" s="114" t="s">
        <v>799</v>
      </c>
      <c r="D766" s="111"/>
      <c r="E766" s="112">
        <v>1</v>
      </c>
      <c r="F766" s="111" t="s">
        <v>133</v>
      </c>
      <c r="G766" s="111">
        <v>12514.28</v>
      </c>
      <c r="H766" s="98">
        <f t="shared" ref="H766:H767" si="78">G766*E766</f>
        <v>12514.28</v>
      </c>
      <c r="I766" s="98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8"/>
      <c r="W766" s="128"/>
    </row>
    <row r="767" s="76" customFormat="1" ht="13" spans="1:23">
      <c r="A767" s="91">
        <v>760</v>
      </c>
      <c r="B767" s="271" t="s">
        <v>23</v>
      </c>
      <c r="C767" s="105" t="s">
        <v>803</v>
      </c>
      <c r="D767" s="106" t="s">
        <v>32</v>
      </c>
      <c r="E767" s="107">
        <v>2</v>
      </c>
      <c r="F767" s="106"/>
      <c r="G767" s="106">
        <f>H768+H786</f>
        <v>363835</v>
      </c>
      <c r="H767" s="108">
        <f t="shared" si="78"/>
        <v>727670</v>
      </c>
      <c r="I767" s="122" t="s">
        <v>26</v>
      </c>
      <c r="J767" s="123"/>
      <c r="K767" s="124"/>
      <c r="L767" s="123"/>
      <c r="M767" s="123"/>
      <c r="N767" s="123"/>
      <c r="O767" s="123"/>
      <c r="P767" s="124">
        <v>1</v>
      </c>
      <c r="Q767" s="123"/>
      <c r="R767" s="123"/>
      <c r="S767" s="124">
        <v>1</v>
      </c>
      <c r="T767" s="123"/>
      <c r="U767" s="123"/>
      <c r="V767" s="128"/>
      <c r="W767" s="128"/>
    </row>
    <row r="768" s="76" customFormat="1" ht="13" spans="1:23">
      <c r="A768" s="91">
        <v>761</v>
      </c>
      <c r="B768" s="109"/>
      <c r="C768" s="110" t="s">
        <v>601</v>
      </c>
      <c r="D768" s="111"/>
      <c r="E768" s="112"/>
      <c r="F768" s="111"/>
      <c r="G768" s="111"/>
      <c r="H768" s="113">
        <f>H769+H770+H775+H781</f>
        <v>331500</v>
      </c>
      <c r="I768" s="98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8"/>
      <c r="W768" s="128"/>
    </row>
    <row r="769" s="76" customFormat="1" ht="13" spans="1:23">
      <c r="A769" s="91">
        <v>762</v>
      </c>
      <c r="B769" s="109"/>
      <c r="C769" s="129" t="s">
        <v>804</v>
      </c>
      <c r="D769" s="111"/>
      <c r="E769" s="112">
        <v>8</v>
      </c>
      <c r="F769" s="111" t="s">
        <v>805</v>
      </c>
      <c r="G769" s="111">
        <v>500</v>
      </c>
      <c r="H769" s="98">
        <f>G769*E769*12</f>
        <v>48000</v>
      </c>
      <c r="I769" s="98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8"/>
      <c r="W769" s="128"/>
    </row>
    <row r="770" s="76" customFormat="1" ht="13" spans="1:23">
      <c r="A770" s="91">
        <v>763</v>
      </c>
      <c r="B770" s="109"/>
      <c r="C770" s="129" t="s">
        <v>603</v>
      </c>
      <c r="D770" s="111"/>
      <c r="E770" s="112"/>
      <c r="F770" s="111"/>
      <c r="G770" s="111"/>
      <c r="H770" s="113">
        <f>SUM(H771:H774)</f>
        <v>18000</v>
      </c>
      <c r="I770" s="98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8"/>
      <c r="W770" s="128"/>
    </row>
    <row r="771" s="76" customFormat="1" ht="13" spans="1:23">
      <c r="A771" s="91">
        <v>764</v>
      </c>
      <c r="B771" s="109"/>
      <c r="C771" s="114" t="s">
        <v>711</v>
      </c>
      <c r="D771" s="111"/>
      <c r="E771" s="112">
        <v>45</v>
      </c>
      <c r="F771" s="111" t="s">
        <v>121</v>
      </c>
      <c r="G771" s="111">
        <v>50</v>
      </c>
      <c r="H771" s="98">
        <f>G771*E771</f>
        <v>2250</v>
      </c>
      <c r="I771" s="98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8"/>
      <c r="W771" s="128"/>
    </row>
    <row r="772" s="76" customFormat="1" ht="13" spans="1:23">
      <c r="A772" s="91">
        <v>765</v>
      </c>
      <c r="B772" s="109"/>
      <c r="C772" s="129" t="s">
        <v>697</v>
      </c>
      <c r="D772" s="111"/>
      <c r="E772" s="112">
        <v>45</v>
      </c>
      <c r="F772" s="111" t="s">
        <v>121</v>
      </c>
      <c r="G772" s="111">
        <v>150</v>
      </c>
      <c r="H772" s="98">
        <f t="shared" ref="H772:H774" si="79">G772*E772</f>
        <v>6750</v>
      </c>
      <c r="I772" s="98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8"/>
      <c r="W772" s="128"/>
    </row>
    <row r="773" s="76" customFormat="1" ht="13" spans="1:23">
      <c r="A773" s="91">
        <v>766</v>
      </c>
      <c r="B773" s="109"/>
      <c r="C773" s="129" t="s">
        <v>712</v>
      </c>
      <c r="D773" s="111"/>
      <c r="E773" s="112">
        <v>45</v>
      </c>
      <c r="F773" s="111" t="s">
        <v>121</v>
      </c>
      <c r="G773" s="111">
        <v>50</v>
      </c>
      <c r="H773" s="98">
        <f t="shared" si="79"/>
        <v>2250</v>
      </c>
      <c r="I773" s="98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8"/>
      <c r="W773" s="128"/>
    </row>
    <row r="774" s="76" customFormat="1" ht="13" spans="1:23">
      <c r="A774" s="91">
        <v>767</v>
      </c>
      <c r="B774" s="109"/>
      <c r="C774" s="129" t="s">
        <v>713</v>
      </c>
      <c r="D774" s="111"/>
      <c r="E774" s="112">
        <v>45</v>
      </c>
      <c r="F774" s="111" t="s">
        <v>121</v>
      </c>
      <c r="G774" s="111">
        <v>150</v>
      </c>
      <c r="H774" s="98">
        <f t="shared" si="79"/>
        <v>6750</v>
      </c>
      <c r="I774" s="98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8"/>
      <c r="W774" s="128"/>
    </row>
    <row r="775" s="76" customFormat="1" ht="13" spans="1:23">
      <c r="A775" s="91">
        <v>768</v>
      </c>
      <c r="B775" s="109"/>
      <c r="C775" s="129" t="s">
        <v>806</v>
      </c>
      <c r="D775" s="111"/>
      <c r="E775" s="112"/>
      <c r="F775" s="111"/>
      <c r="G775" s="111"/>
      <c r="H775" s="113">
        <f>SUM(H776:H780)</f>
        <v>247500</v>
      </c>
      <c r="I775" s="98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8"/>
      <c r="W775" s="128"/>
    </row>
    <row r="776" s="76" customFormat="1" ht="13" spans="1:23">
      <c r="A776" s="91">
        <v>769</v>
      </c>
      <c r="B776" s="109"/>
      <c r="C776" s="129" t="s">
        <v>710</v>
      </c>
      <c r="D776" s="111"/>
      <c r="E776" s="112">
        <v>45</v>
      </c>
      <c r="F776" s="111" t="s">
        <v>121</v>
      </c>
      <c r="G776" s="111">
        <v>150</v>
      </c>
      <c r="H776" s="98">
        <f>G776*E776*10</f>
        <v>67500</v>
      </c>
      <c r="I776" s="98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8"/>
      <c r="W776" s="128"/>
    </row>
    <row r="777" s="76" customFormat="1" ht="13" spans="1:23">
      <c r="A777" s="91">
        <v>770</v>
      </c>
      <c r="B777" s="109"/>
      <c r="C777" s="129" t="s">
        <v>711</v>
      </c>
      <c r="D777" s="111"/>
      <c r="E777" s="112">
        <v>45</v>
      </c>
      <c r="F777" s="111" t="s">
        <v>121</v>
      </c>
      <c r="G777" s="111">
        <v>50</v>
      </c>
      <c r="H777" s="98">
        <f t="shared" ref="H777:H780" si="80">G777*E777*10</f>
        <v>22500</v>
      </c>
      <c r="I777" s="98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8"/>
      <c r="W777" s="128"/>
    </row>
    <row r="778" s="76" customFormat="1" ht="13" spans="1:23">
      <c r="A778" s="91">
        <v>771</v>
      </c>
      <c r="B778" s="109"/>
      <c r="C778" s="129" t="s">
        <v>697</v>
      </c>
      <c r="D778" s="111"/>
      <c r="E778" s="112">
        <v>45</v>
      </c>
      <c r="F778" s="111" t="s">
        <v>121</v>
      </c>
      <c r="G778" s="111">
        <v>150</v>
      </c>
      <c r="H778" s="98">
        <f t="shared" si="80"/>
        <v>67500</v>
      </c>
      <c r="I778" s="98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8"/>
      <c r="W778" s="128"/>
    </row>
    <row r="779" s="76" customFormat="1" ht="13" spans="1:23">
      <c r="A779" s="91">
        <v>772</v>
      </c>
      <c r="B779" s="109"/>
      <c r="C779" s="129" t="s">
        <v>712</v>
      </c>
      <c r="D779" s="111"/>
      <c r="E779" s="112">
        <v>45</v>
      </c>
      <c r="F779" s="111" t="s">
        <v>121</v>
      </c>
      <c r="G779" s="111">
        <v>50</v>
      </c>
      <c r="H779" s="98">
        <f t="shared" si="80"/>
        <v>22500</v>
      </c>
      <c r="I779" s="98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8"/>
      <c r="W779" s="128"/>
    </row>
    <row r="780" s="76" customFormat="1" ht="13" spans="1:23">
      <c r="A780" s="91">
        <v>773</v>
      </c>
      <c r="B780" s="109"/>
      <c r="C780" s="129" t="s">
        <v>713</v>
      </c>
      <c r="D780" s="111"/>
      <c r="E780" s="112">
        <v>45</v>
      </c>
      <c r="F780" s="111" t="s">
        <v>121</v>
      </c>
      <c r="G780" s="111">
        <v>150</v>
      </c>
      <c r="H780" s="98">
        <f t="shared" si="80"/>
        <v>67500</v>
      </c>
      <c r="I780" s="98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8"/>
      <c r="W780" s="128"/>
    </row>
    <row r="781" s="76" customFormat="1" ht="13" spans="1:23">
      <c r="A781" s="91">
        <v>774</v>
      </c>
      <c r="B781" s="109"/>
      <c r="C781" s="129" t="s">
        <v>807</v>
      </c>
      <c r="D781" s="111"/>
      <c r="E781" s="112"/>
      <c r="F781" s="111"/>
      <c r="G781" s="111"/>
      <c r="H781" s="113">
        <f>SUM(H782:H785)</f>
        <v>18000</v>
      </c>
      <c r="I781" s="98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8"/>
      <c r="W781" s="128"/>
    </row>
    <row r="782" s="76" customFormat="1" ht="13" spans="1:23">
      <c r="A782" s="91">
        <v>775</v>
      </c>
      <c r="B782" s="109"/>
      <c r="C782" s="129" t="s">
        <v>710</v>
      </c>
      <c r="D782" s="111"/>
      <c r="E782" s="112">
        <v>45</v>
      </c>
      <c r="F782" s="111" t="s">
        <v>121</v>
      </c>
      <c r="G782" s="111">
        <v>150</v>
      </c>
      <c r="H782" s="98">
        <f>G782*E782</f>
        <v>6750</v>
      </c>
      <c r="I782" s="98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8"/>
      <c r="W782" s="128"/>
    </row>
    <row r="783" s="76" customFormat="1" ht="13" spans="1:23">
      <c r="A783" s="91">
        <v>776</v>
      </c>
      <c r="B783" s="109"/>
      <c r="C783" s="129" t="s">
        <v>711</v>
      </c>
      <c r="D783" s="111"/>
      <c r="E783" s="112">
        <v>45</v>
      </c>
      <c r="F783" s="111" t="s">
        <v>121</v>
      </c>
      <c r="G783" s="111">
        <v>50</v>
      </c>
      <c r="H783" s="98">
        <f t="shared" ref="H783:H785" si="81">G783*E783</f>
        <v>2250</v>
      </c>
      <c r="I783" s="98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8"/>
      <c r="W783" s="128"/>
    </row>
    <row r="784" s="76" customFormat="1" ht="13" spans="1:23">
      <c r="A784" s="91">
        <v>777</v>
      </c>
      <c r="B784" s="109"/>
      <c r="C784" s="129" t="s">
        <v>697</v>
      </c>
      <c r="D784" s="111"/>
      <c r="E784" s="112">
        <v>45</v>
      </c>
      <c r="F784" s="111" t="s">
        <v>121</v>
      </c>
      <c r="G784" s="111">
        <v>150</v>
      </c>
      <c r="H784" s="98">
        <f t="shared" si="81"/>
        <v>6750</v>
      </c>
      <c r="I784" s="98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8"/>
      <c r="W784" s="128"/>
    </row>
    <row r="785" s="76" customFormat="1" ht="13" spans="1:23">
      <c r="A785" s="91">
        <v>778</v>
      </c>
      <c r="B785" s="109"/>
      <c r="C785" s="129" t="s">
        <v>712</v>
      </c>
      <c r="D785" s="111"/>
      <c r="E785" s="112">
        <v>45</v>
      </c>
      <c r="F785" s="111" t="s">
        <v>121</v>
      </c>
      <c r="G785" s="111">
        <v>50</v>
      </c>
      <c r="H785" s="98">
        <f t="shared" si="81"/>
        <v>2250</v>
      </c>
      <c r="I785" s="98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8"/>
      <c r="W785" s="128"/>
    </row>
    <row r="786" s="76" customFormat="1" ht="13" spans="1:23">
      <c r="A786" s="91">
        <v>779</v>
      </c>
      <c r="B786" s="109"/>
      <c r="C786" s="110" t="s">
        <v>618</v>
      </c>
      <c r="D786" s="111"/>
      <c r="E786" s="112"/>
      <c r="F786" s="111"/>
      <c r="G786" s="111"/>
      <c r="H786" s="113">
        <f>H787+H793+H795</f>
        <v>32335</v>
      </c>
      <c r="I786" s="98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8"/>
      <c r="W786" s="128"/>
    </row>
    <row r="787" s="76" customFormat="1" ht="13" spans="1:23">
      <c r="A787" s="91">
        <v>780</v>
      </c>
      <c r="B787" s="109"/>
      <c r="C787" s="110" t="s">
        <v>621</v>
      </c>
      <c r="D787" s="111"/>
      <c r="E787" s="112"/>
      <c r="F787" s="111"/>
      <c r="G787" s="111"/>
      <c r="H787" s="113">
        <f>SUM(H788:H792)</f>
        <v>5460</v>
      </c>
      <c r="I787" s="98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8"/>
      <c r="W787" s="128"/>
    </row>
    <row r="788" s="76" customFormat="1" ht="13" spans="1:23">
      <c r="A788" s="91">
        <v>781</v>
      </c>
      <c r="B788" s="109"/>
      <c r="C788" s="129" t="s">
        <v>177</v>
      </c>
      <c r="D788" s="111"/>
      <c r="E788" s="112">
        <v>5</v>
      </c>
      <c r="F788" s="111" t="s">
        <v>98</v>
      </c>
      <c r="G788" s="111">
        <v>254</v>
      </c>
      <c r="H788" s="98">
        <f>G788*E788</f>
        <v>1270</v>
      </c>
      <c r="I788" s="98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8"/>
      <c r="W788" s="128"/>
    </row>
    <row r="789" s="76" customFormat="1" ht="13" spans="1:23">
      <c r="A789" s="91">
        <v>782</v>
      </c>
      <c r="B789" s="109"/>
      <c r="C789" s="129" t="s">
        <v>808</v>
      </c>
      <c r="D789" s="111"/>
      <c r="E789" s="112">
        <v>5</v>
      </c>
      <c r="F789" s="111" t="s">
        <v>98</v>
      </c>
      <c r="G789" s="111">
        <v>250</v>
      </c>
      <c r="H789" s="98">
        <f t="shared" ref="H789:H792" si="82">G789*E789</f>
        <v>1250</v>
      </c>
      <c r="I789" s="98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8"/>
      <c r="W789" s="128"/>
    </row>
    <row r="790" s="76" customFormat="1" ht="13" spans="1:23">
      <c r="A790" s="91">
        <v>783</v>
      </c>
      <c r="B790" s="109"/>
      <c r="C790" s="129" t="s">
        <v>172</v>
      </c>
      <c r="D790" s="111"/>
      <c r="E790" s="112">
        <v>5</v>
      </c>
      <c r="F790" s="111" t="s">
        <v>98</v>
      </c>
      <c r="G790" s="111">
        <v>60</v>
      </c>
      <c r="H790" s="98">
        <f t="shared" si="82"/>
        <v>300</v>
      </c>
      <c r="I790" s="98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8"/>
      <c r="W790" s="128"/>
    </row>
    <row r="791" s="76" customFormat="1" ht="13" spans="1:23">
      <c r="A791" s="91">
        <v>784</v>
      </c>
      <c r="B791" s="109"/>
      <c r="C791" s="129" t="s">
        <v>809</v>
      </c>
      <c r="D791" s="111"/>
      <c r="E791" s="112">
        <v>2</v>
      </c>
      <c r="F791" s="111" t="s">
        <v>98</v>
      </c>
      <c r="G791" s="111">
        <v>320</v>
      </c>
      <c r="H791" s="98">
        <f t="shared" si="82"/>
        <v>640</v>
      </c>
      <c r="I791" s="98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8"/>
      <c r="W791" s="128"/>
    </row>
    <row r="792" s="76" customFormat="1" ht="13" spans="1:23">
      <c r="A792" s="91">
        <v>785</v>
      </c>
      <c r="B792" s="109"/>
      <c r="C792" s="129" t="s">
        <v>132</v>
      </c>
      <c r="D792" s="111"/>
      <c r="E792" s="112">
        <v>1</v>
      </c>
      <c r="F792" s="111" t="s">
        <v>133</v>
      </c>
      <c r="G792" s="111">
        <v>2000</v>
      </c>
      <c r="H792" s="98">
        <f t="shared" si="82"/>
        <v>2000</v>
      </c>
      <c r="I792" s="98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8"/>
      <c r="W792" s="128"/>
    </row>
    <row r="793" s="76" customFormat="1" ht="13" spans="1:23">
      <c r="A793" s="91">
        <v>786</v>
      </c>
      <c r="B793" s="109"/>
      <c r="C793" s="110" t="s">
        <v>145</v>
      </c>
      <c r="D793" s="111"/>
      <c r="E793" s="112"/>
      <c r="F793" s="111"/>
      <c r="G793" s="111"/>
      <c r="H793" s="113">
        <f>H794</f>
        <v>11875</v>
      </c>
      <c r="I793" s="98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8"/>
      <c r="W793" s="128"/>
    </row>
    <row r="794" s="76" customFormat="1" ht="37.5" spans="1:23">
      <c r="A794" s="91">
        <v>787</v>
      </c>
      <c r="B794" s="109"/>
      <c r="C794" s="114" t="s">
        <v>799</v>
      </c>
      <c r="D794" s="111"/>
      <c r="E794" s="112">
        <v>1</v>
      </c>
      <c r="F794" s="111" t="s">
        <v>133</v>
      </c>
      <c r="G794" s="111">
        <v>11875</v>
      </c>
      <c r="H794" s="98">
        <f>G794*E794</f>
        <v>11875</v>
      </c>
      <c r="I794" s="98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8"/>
      <c r="W794" s="128"/>
    </row>
    <row r="795" s="76" customFormat="1" ht="13" spans="1:23">
      <c r="A795" s="91">
        <v>788</v>
      </c>
      <c r="B795" s="109"/>
      <c r="C795" s="129" t="s">
        <v>681</v>
      </c>
      <c r="D795" s="111"/>
      <c r="E795" s="112"/>
      <c r="F795" s="111"/>
      <c r="G795" s="111"/>
      <c r="H795" s="98">
        <v>15000</v>
      </c>
      <c r="I795" s="98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8"/>
      <c r="W795" s="128"/>
    </row>
    <row r="796" s="76" customFormat="1" ht="26" spans="1:23">
      <c r="A796" s="91">
        <v>789</v>
      </c>
      <c r="B796" s="272" t="s">
        <v>23</v>
      </c>
      <c r="C796" s="105" t="s">
        <v>810</v>
      </c>
      <c r="D796" s="106" t="s">
        <v>32</v>
      </c>
      <c r="E796" s="107">
        <v>2</v>
      </c>
      <c r="F796" s="106"/>
      <c r="G796" s="106">
        <f>SUM(H797:H839)</f>
        <v>246943.5</v>
      </c>
      <c r="H796" s="108">
        <f>G796*E796</f>
        <v>493887</v>
      </c>
      <c r="I796" s="122" t="s">
        <v>26</v>
      </c>
      <c r="J796" s="123"/>
      <c r="K796" s="124"/>
      <c r="L796" s="123"/>
      <c r="M796" s="124">
        <v>1</v>
      </c>
      <c r="N796" s="123"/>
      <c r="O796" s="123"/>
      <c r="P796" s="124">
        <v>1</v>
      </c>
      <c r="Q796" s="123"/>
      <c r="R796" s="123"/>
      <c r="S796" s="124"/>
      <c r="T796" s="123"/>
      <c r="U796" s="123"/>
      <c r="V796" s="128"/>
      <c r="W796" s="128"/>
    </row>
    <row r="797" s="76" customFormat="1" ht="13" spans="1:23">
      <c r="A797" s="91">
        <v>790</v>
      </c>
      <c r="B797" s="109"/>
      <c r="C797" s="129" t="s">
        <v>811</v>
      </c>
      <c r="D797" s="111"/>
      <c r="E797" s="112">
        <v>3</v>
      </c>
      <c r="F797" s="111" t="s">
        <v>102</v>
      </c>
      <c r="G797" s="111">
        <v>10000</v>
      </c>
      <c r="H797" s="98">
        <f>G797*E797</f>
        <v>30000</v>
      </c>
      <c r="I797" s="98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8"/>
      <c r="W797" s="128"/>
    </row>
    <row r="798" s="76" customFormat="1" ht="13" spans="1:23">
      <c r="A798" s="91">
        <v>791</v>
      </c>
      <c r="B798" s="109"/>
      <c r="C798" s="129" t="s">
        <v>812</v>
      </c>
      <c r="D798" s="111"/>
      <c r="E798" s="112">
        <v>2</v>
      </c>
      <c r="F798" s="111" t="s">
        <v>102</v>
      </c>
      <c r="G798" s="111">
        <v>8000</v>
      </c>
      <c r="H798" s="98">
        <f t="shared" ref="H798:H839" si="83">G798*E798</f>
        <v>16000</v>
      </c>
      <c r="I798" s="98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8"/>
      <c r="W798" s="128"/>
    </row>
    <row r="799" s="76" customFormat="1" ht="13" spans="1:23">
      <c r="A799" s="91">
        <v>792</v>
      </c>
      <c r="B799" s="109"/>
      <c r="C799" s="129" t="s">
        <v>813</v>
      </c>
      <c r="D799" s="111"/>
      <c r="E799" s="112">
        <v>20</v>
      </c>
      <c r="F799" s="111" t="s">
        <v>372</v>
      </c>
      <c r="G799" s="111">
        <v>150</v>
      </c>
      <c r="H799" s="98">
        <f t="shared" si="83"/>
        <v>3000</v>
      </c>
      <c r="I799" s="98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8"/>
      <c r="W799" s="128"/>
    </row>
    <row r="800" s="76" customFormat="1" ht="13" spans="1:23">
      <c r="A800" s="91">
        <v>793</v>
      </c>
      <c r="B800" s="109"/>
      <c r="C800" s="129" t="s">
        <v>814</v>
      </c>
      <c r="D800" s="111"/>
      <c r="E800" s="112">
        <v>1</v>
      </c>
      <c r="F800" s="111" t="s">
        <v>98</v>
      </c>
      <c r="G800" s="111">
        <v>1000</v>
      </c>
      <c r="H800" s="98">
        <f t="shared" si="83"/>
        <v>1000</v>
      </c>
      <c r="I800" s="98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8"/>
      <c r="W800" s="128"/>
    </row>
    <row r="801" s="76" customFormat="1" ht="13" spans="1:23">
      <c r="A801" s="91">
        <v>794</v>
      </c>
      <c r="B801" s="109"/>
      <c r="C801" s="129" t="s">
        <v>815</v>
      </c>
      <c r="D801" s="111"/>
      <c r="E801" s="112">
        <v>1</v>
      </c>
      <c r="F801" s="111" t="s">
        <v>98</v>
      </c>
      <c r="G801" s="111">
        <v>450</v>
      </c>
      <c r="H801" s="98">
        <f t="shared" si="83"/>
        <v>450</v>
      </c>
      <c r="I801" s="98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8"/>
      <c r="W801" s="128"/>
    </row>
    <row r="802" s="76" customFormat="1" ht="13" spans="1:23">
      <c r="A802" s="91">
        <v>795</v>
      </c>
      <c r="B802" s="109"/>
      <c r="C802" s="129" t="s">
        <v>816</v>
      </c>
      <c r="D802" s="111"/>
      <c r="E802" s="112">
        <v>1</v>
      </c>
      <c r="F802" s="111" t="s">
        <v>102</v>
      </c>
      <c r="G802" s="111">
        <v>500</v>
      </c>
      <c r="H802" s="98">
        <f t="shared" si="83"/>
        <v>500</v>
      </c>
      <c r="I802" s="98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8"/>
      <c r="W802" s="128"/>
    </row>
    <row r="803" s="76" customFormat="1" ht="13" spans="1:23">
      <c r="A803" s="91">
        <v>796</v>
      </c>
      <c r="B803" s="109"/>
      <c r="C803" s="129" t="s">
        <v>817</v>
      </c>
      <c r="D803" s="111"/>
      <c r="E803" s="112">
        <v>5</v>
      </c>
      <c r="F803" s="111" t="s">
        <v>818</v>
      </c>
      <c r="G803" s="111">
        <v>1542.7</v>
      </c>
      <c r="H803" s="98">
        <f t="shared" si="83"/>
        <v>7713.5</v>
      </c>
      <c r="I803" s="98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8"/>
      <c r="W803" s="128"/>
    </row>
    <row r="804" s="76" customFormat="1" ht="13" spans="1:23">
      <c r="A804" s="91">
        <v>797</v>
      </c>
      <c r="B804" s="109"/>
      <c r="C804" s="129" t="s">
        <v>819</v>
      </c>
      <c r="D804" s="111"/>
      <c r="E804" s="112">
        <v>10</v>
      </c>
      <c r="F804" s="111" t="s">
        <v>98</v>
      </c>
      <c r="G804" s="111">
        <v>100</v>
      </c>
      <c r="H804" s="98">
        <f t="shared" si="83"/>
        <v>1000</v>
      </c>
      <c r="I804" s="98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8"/>
      <c r="W804" s="128"/>
    </row>
    <row r="805" s="76" customFormat="1" ht="13" spans="1:23">
      <c r="A805" s="91">
        <v>798</v>
      </c>
      <c r="B805" s="109"/>
      <c r="C805" s="129" t="s">
        <v>820</v>
      </c>
      <c r="D805" s="111"/>
      <c r="E805" s="112">
        <v>10</v>
      </c>
      <c r="F805" s="111" t="s">
        <v>98</v>
      </c>
      <c r="G805" s="111">
        <v>500</v>
      </c>
      <c r="H805" s="98">
        <f t="shared" si="83"/>
        <v>5000</v>
      </c>
      <c r="I805" s="98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8"/>
      <c r="W805" s="128"/>
    </row>
    <row r="806" s="76" customFormat="1" ht="13" spans="1:23">
      <c r="A806" s="91">
        <v>799</v>
      </c>
      <c r="B806" s="109"/>
      <c r="C806" s="129" t="s">
        <v>821</v>
      </c>
      <c r="D806" s="111"/>
      <c r="E806" s="112">
        <v>15</v>
      </c>
      <c r="F806" s="111" t="s">
        <v>372</v>
      </c>
      <c r="G806" s="111">
        <v>100</v>
      </c>
      <c r="H806" s="98">
        <f t="shared" si="83"/>
        <v>1500</v>
      </c>
      <c r="I806" s="98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8"/>
      <c r="W806" s="128"/>
    </row>
    <row r="807" s="76" customFormat="1" ht="13" spans="1:23">
      <c r="A807" s="91">
        <v>800</v>
      </c>
      <c r="B807" s="109"/>
      <c r="C807" s="129" t="s">
        <v>822</v>
      </c>
      <c r="D807" s="111"/>
      <c r="E807" s="112">
        <v>15</v>
      </c>
      <c r="F807" s="111" t="s">
        <v>372</v>
      </c>
      <c r="G807" s="111">
        <v>85</v>
      </c>
      <c r="H807" s="98">
        <f t="shared" si="83"/>
        <v>1275</v>
      </c>
      <c r="I807" s="98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8"/>
      <c r="W807" s="128"/>
    </row>
    <row r="808" s="76" customFormat="1" ht="13" spans="1:23">
      <c r="A808" s="91">
        <v>801</v>
      </c>
      <c r="B808" s="109"/>
      <c r="C808" s="129" t="s">
        <v>823</v>
      </c>
      <c r="D808" s="111"/>
      <c r="E808" s="112">
        <v>15</v>
      </c>
      <c r="F808" s="111" t="s">
        <v>372</v>
      </c>
      <c r="G808" s="111">
        <v>60</v>
      </c>
      <c r="H808" s="98">
        <f t="shared" si="83"/>
        <v>900</v>
      </c>
      <c r="I808" s="98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8"/>
      <c r="W808" s="128"/>
    </row>
    <row r="809" s="76" customFormat="1" ht="13" spans="1:23">
      <c r="A809" s="91">
        <v>802</v>
      </c>
      <c r="B809" s="109"/>
      <c r="C809" s="129" t="s">
        <v>824</v>
      </c>
      <c r="D809" s="111"/>
      <c r="E809" s="112">
        <v>15</v>
      </c>
      <c r="F809" s="111" t="s">
        <v>372</v>
      </c>
      <c r="G809" s="111">
        <v>55</v>
      </c>
      <c r="H809" s="98">
        <f t="shared" si="83"/>
        <v>825</v>
      </c>
      <c r="I809" s="98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8"/>
      <c r="W809" s="128"/>
    </row>
    <row r="810" s="76" customFormat="1" ht="13" spans="1:23">
      <c r="A810" s="91">
        <v>803</v>
      </c>
      <c r="B810" s="109"/>
      <c r="C810" s="114" t="s">
        <v>825</v>
      </c>
      <c r="D810" s="111"/>
      <c r="E810" s="112">
        <v>5</v>
      </c>
      <c r="F810" s="111" t="s">
        <v>98</v>
      </c>
      <c r="G810" s="111">
        <v>850</v>
      </c>
      <c r="H810" s="98">
        <f t="shared" si="83"/>
        <v>4250</v>
      </c>
      <c r="I810" s="98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8"/>
      <c r="W810" s="128"/>
    </row>
    <row r="811" s="76" customFormat="1" ht="13" spans="1:23">
      <c r="A811" s="91">
        <v>804</v>
      </c>
      <c r="B811" s="109"/>
      <c r="C811" s="114" t="s">
        <v>826</v>
      </c>
      <c r="D811" s="111"/>
      <c r="E811" s="112">
        <v>5</v>
      </c>
      <c r="F811" s="111" t="s">
        <v>98</v>
      </c>
      <c r="G811" s="111">
        <v>60</v>
      </c>
      <c r="H811" s="98">
        <f t="shared" si="83"/>
        <v>300</v>
      </c>
      <c r="I811" s="98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8"/>
      <c r="W811" s="128"/>
    </row>
    <row r="812" s="76" customFormat="1" ht="13" spans="1:23">
      <c r="A812" s="91">
        <v>805</v>
      </c>
      <c r="B812" s="109"/>
      <c r="C812" s="114" t="s">
        <v>827</v>
      </c>
      <c r="D812" s="111"/>
      <c r="E812" s="112">
        <v>5</v>
      </c>
      <c r="F812" s="111" t="s">
        <v>98</v>
      </c>
      <c r="G812" s="111">
        <v>4500</v>
      </c>
      <c r="H812" s="98">
        <f t="shared" si="83"/>
        <v>22500</v>
      </c>
      <c r="I812" s="98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8"/>
      <c r="W812" s="128"/>
    </row>
    <row r="813" s="76" customFormat="1" ht="13" spans="1:23">
      <c r="A813" s="91">
        <v>806</v>
      </c>
      <c r="B813" s="109"/>
      <c r="C813" s="114" t="s">
        <v>828</v>
      </c>
      <c r="D813" s="111"/>
      <c r="E813" s="112">
        <v>5</v>
      </c>
      <c r="F813" s="111" t="s">
        <v>98</v>
      </c>
      <c r="G813" s="111">
        <v>3500</v>
      </c>
      <c r="H813" s="98">
        <f t="shared" si="83"/>
        <v>17500</v>
      </c>
      <c r="I813" s="98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8"/>
      <c r="W813" s="128"/>
    </row>
    <row r="814" s="76" customFormat="1" ht="13" spans="1:23">
      <c r="A814" s="91">
        <v>807</v>
      </c>
      <c r="B814" s="109"/>
      <c r="C814" s="114" t="s">
        <v>829</v>
      </c>
      <c r="D814" s="111"/>
      <c r="E814" s="112">
        <v>5</v>
      </c>
      <c r="F814" s="111" t="s">
        <v>102</v>
      </c>
      <c r="G814" s="111">
        <v>1000</v>
      </c>
      <c r="H814" s="98">
        <f t="shared" si="83"/>
        <v>5000</v>
      </c>
      <c r="I814" s="98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8"/>
      <c r="W814" s="128"/>
    </row>
    <row r="815" s="76" customFormat="1" ht="13" spans="1:23">
      <c r="A815" s="91">
        <v>808</v>
      </c>
      <c r="B815" s="109"/>
      <c r="C815" s="114" t="s">
        <v>830</v>
      </c>
      <c r="D815" s="111"/>
      <c r="E815" s="112">
        <v>5</v>
      </c>
      <c r="F815" s="111" t="s">
        <v>102</v>
      </c>
      <c r="G815" s="111">
        <v>1000</v>
      </c>
      <c r="H815" s="98">
        <f t="shared" si="83"/>
        <v>5000</v>
      </c>
      <c r="I815" s="98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8"/>
      <c r="W815" s="128"/>
    </row>
    <row r="816" s="76" customFormat="1" ht="13" spans="1:23">
      <c r="A816" s="91">
        <v>809</v>
      </c>
      <c r="B816" s="109"/>
      <c r="C816" s="114" t="s">
        <v>831</v>
      </c>
      <c r="D816" s="111"/>
      <c r="E816" s="112">
        <v>5</v>
      </c>
      <c r="F816" s="111" t="s">
        <v>98</v>
      </c>
      <c r="G816" s="111">
        <v>550</v>
      </c>
      <c r="H816" s="98">
        <f t="shared" si="83"/>
        <v>2750</v>
      </c>
      <c r="I816" s="98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8"/>
      <c r="W816" s="128"/>
    </row>
    <row r="817" s="76" customFormat="1" ht="13" spans="1:23">
      <c r="A817" s="91">
        <v>810</v>
      </c>
      <c r="B817" s="109"/>
      <c r="C817" s="114" t="s">
        <v>832</v>
      </c>
      <c r="D817" s="111"/>
      <c r="E817" s="112">
        <v>5</v>
      </c>
      <c r="F817" s="111" t="s">
        <v>98</v>
      </c>
      <c r="G817" s="111">
        <v>550</v>
      </c>
      <c r="H817" s="98">
        <f t="shared" si="83"/>
        <v>2750</v>
      </c>
      <c r="I817" s="98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8"/>
      <c r="W817" s="128"/>
    </row>
    <row r="818" s="76" customFormat="1" ht="13" spans="1:23">
      <c r="A818" s="91">
        <v>811</v>
      </c>
      <c r="B818" s="109"/>
      <c r="C818" s="114" t="s">
        <v>833</v>
      </c>
      <c r="D818" s="111"/>
      <c r="E818" s="112">
        <v>5</v>
      </c>
      <c r="F818" s="111" t="s">
        <v>98</v>
      </c>
      <c r="G818" s="111">
        <v>550</v>
      </c>
      <c r="H818" s="98">
        <f t="shared" si="83"/>
        <v>2750</v>
      </c>
      <c r="I818" s="98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8"/>
      <c r="W818" s="128"/>
    </row>
    <row r="819" s="76" customFormat="1" ht="13" spans="1:23">
      <c r="A819" s="91">
        <v>812</v>
      </c>
      <c r="B819" s="109"/>
      <c r="C819" s="114" t="s">
        <v>834</v>
      </c>
      <c r="D819" s="111"/>
      <c r="E819" s="112">
        <v>5</v>
      </c>
      <c r="F819" s="111" t="s">
        <v>98</v>
      </c>
      <c r="G819" s="111">
        <v>700</v>
      </c>
      <c r="H819" s="98">
        <f t="shared" si="83"/>
        <v>3500</v>
      </c>
      <c r="I819" s="98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8"/>
      <c r="W819" s="128"/>
    </row>
    <row r="820" s="76" customFormat="1" ht="13" spans="1:23">
      <c r="A820" s="91">
        <v>813</v>
      </c>
      <c r="B820" s="109"/>
      <c r="C820" s="114" t="s">
        <v>835</v>
      </c>
      <c r="D820" s="111"/>
      <c r="E820" s="112">
        <v>5</v>
      </c>
      <c r="F820" s="111" t="s">
        <v>98</v>
      </c>
      <c r="G820" s="111">
        <v>1000</v>
      </c>
      <c r="H820" s="98">
        <f t="shared" si="83"/>
        <v>5000</v>
      </c>
      <c r="I820" s="98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8"/>
      <c r="W820" s="128"/>
    </row>
    <row r="821" s="76" customFormat="1" ht="13" spans="1:23">
      <c r="A821" s="91">
        <v>814</v>
      </c>
      <c r="B821" s="109"/>
      <c r="C821" s="114" t="s">
        <v>836</v>
      </c>
      <c r="D821" s="111"/>
      <c r="E821" s="112">
        <v>5</v>
      </c>
      <c r="F821" s="111" t="s">
        <v>102</v>
      </c>
      <c r="G821" s="111">
        <v>1500</v>
      </c>
      <c r="H821" s="98">
        <f t="shared" si="83"/>
        <v>7500</v>
      </c>
      <c r="I821" s="98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8"/>
      <c r="W821" s="128"/>
    </row>
    <row r="822" s="76" customFormat="1" ht="13" spans="1:23">
      <c r="A822" s="91">
        <v>815</v>
      </c>
      <c r="B822" s="109"/>
      <c r="C822" s="114" t="s">
        <v>781</v>
      </c>
      <c r="D822" s="111"/>
      <c r="E822" s="112">
        <v>5</v>
      </c>
      <c r="F822" s="111" t="s">
        <v>102</v>
      </c>
      <c r="G822" s="111">
        <v>3500</v>
      </c>
      <c r="H822" s="98">
        <f t="shared" si="83"/>
        <v>17500</v>
      </c>
      <c r="I822" s="98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8"/>
      <c r="W822" s="128"/>
    </row>
    <row r="823" s="76" customFormat="1" ht="13" spans="1:23">
      <c r="A823" s="91">
        <v>816</v>
      </c>
      <c r="B823" s="109"/>
      <c r="C823" s="114" t="s">
        <v>344</v>
      </c>
      <c r="D823" s="111"/>
      <c r="E823" s="112">
        <v>15</v>
      </c>
      <c r="F823" s="111" t="s">
        <v>98</v>
      </c>
      <c r="G823" s="111">
        <v>1000</v>
      </c>
      <c r="H823" s="98">
        <f t="shared" si="83"/>
        <v>15000</v>
      </c>
      <c r="I823" s="98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8"/>
      <c r="W823" s="128"/>
    </row>
    <row r="824" s="76" customFormat="1" ht="13" spans="1:23">
      <c r="A824" s="91">
        <v>817</v>
      </c>
      <c r="B824" s="109"/>
      <c r="C824" s="114" t="s">
        <v>837</v>
      </c>
      <c r="D824" s="111"/>
      <c r="E824" s="112">
        <v>4</v>
      </c>
      <c r="F824" s="111" t="s">
        <v>98</v>
      </c>
      <c r="G824" s="111">
        <v>1500</v>
      </c>
      <c r="H824" s="98">
        <f t="shared" si="83"/>
        <v>6000</v>
      </c>
      <c r="I824" s="98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8"/>
      <c r="W824" s="128"/>
    </row>
    <row r="825" s="76" customFormat="1" ht="13" spans="1:23">
      <c r="A825" s="91">
        <v>818</v>
      </c>
      <c r="B825" s="109"/>
      <c r="C825" s="114" t="s">
        <v>838</v>
      </c>
      <c r="D825" s="111"/>
      <c r="E825" s="112">
        <v>4</v>
      </c>
      <c r="F825" s="111" t="s">
        <v>98</v>
      </c>
      <c r="G825" s="111">
        <v>1500</v>
      </c>
      <c r="H825" s="98">
        <f t="shared" si="83"/>
        <v>6000</v>
      </c>
      <c r="I825" s="98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8"/>
      <c r="W825" s="128"/>
    </row>
    <row r="826" s="76" customFormat="1" ht="13" spans="1:23">
      <c r="A826" s="91">
        <v>819</v>
      </c>
      <c r="B826" s="109"/>
      <c r="C826" s="114" t="s">
        <v>839</v>
      </c>
      <c r="D826" s="111"/>
      <c r="E826" s="112">
        <v>4</v>
      </c>
      <c r="F826" s="111" t="s">
        <v>98</v>
      </c>
      <c r="G826" s="111">
        <v>500</v>
      </c>
      <c r="H826" s="98">
        <f t="shared" si="83"/>
        <v>2000</v>
      </c>
      <c r="I826" s="98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8"/>
      <c r="W826" s="128"/>
    </row>
    <row r="827" s="76" customFormat="1" ht="13" spans="1:23">
      <c r="A827" s="91">
        <v>820</v>
      </c>
      <c r="B827" s="109"/>
      <c r="C827" s="114" t="s">
        <v>840</v>
      </c>
      <c r="D827" s="111"/>
      <c r="E827" s="112">
        <v>4</v>
      </c>
      <c r="F827" s="111" t="s">
        <v>98</v>
      </c>
      <c r="G827" s="111">
        <v>1000</v>
      </c>
      <c r="H827" s="98">
        <f t="shared" si="83"/>
        <v>4000</v>
      </c>
      <c r="I827" s="98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8"/>
      <c r="W827" s="128"/>
    </row>
    <row r="828" s="76" customFormat="1" ht="25" spans="1:23">
      <c r="A828" s="91">
        <v>821</v>
      </c>
      <c r="B828" s="109"/>
      <c r="C828" s="114" t="s">
        <v>841</v>
      </c>
      <c r="D828" s="111"/>
      <c r="E828" s="112">
        <v>16</v>
      </c>
      <c r="F828" s="111" t="s">
        <v>98</v>
      </c>
      <c r="G828" s="111">
        <v>150</v>
      </c>
      <c r="H828" s="98">
        <f t="shared" si="83"/>
        <v>2400</v>
      </c>
      <c r="I828" s="98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8"/>
      <c r="W828" s="128"/>
    </row>
    <row r="829" s="76" customFormat="1" ht="25" spans="1:23">
      <c r="A829" s="91">
        <v>822</v>
      </c>
      <c r="B829" s="109"/>
      <c r="C829" s="114" t="s">
        <v>842</v>
      </c>
      <c r="D829" s="111"/>
      <c r="E829" s="112">
        <v>16</v>
      </c>
      <c r="F829" s="111" t="s">
        <v>98</v>
      </c>
      <c r="G829" s="111">
        <v>550</v>
      </c>
      <c r="H829" s="98">
        <f t="shared" si="83"/>
        <v>8800</v>
      </c>
      <c r="I829" s="98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8"/>
      <c r="W829" s="128"/>
    </row>
    <row r="830" s="76" customFormat="1" ht="25" spans="1:23">
      <c r="A830" s="91">
        <v>823</v>
      </c>
      <c r="B830" s="109"/>
      <c r="C830" s="114" t="s">
        <v>843</v>
      </c>
      <c r="D830" s="111"/>
      <c r="E830" s="112">
        <v>16</v>
      </c>
      <c r="F830" s="111" t="s">
        <v>98</v>
      </c>
      <c r="G830" s="111">
        <v>450</v>
      </c>
      <c r="H830" s="98">
        <f t="shared" si="83"/>
        <v>7200</v>
      </c>
      <c r="I830" s="98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8"/>
      <c r="W830" s="128"/>
    </row>
    <row r="831" s="76" customFormat="1" ht="13" spans="1:23">
      <c r="A831" s="91">
        <v>824</v>
      </c>
      <c r="B831" s="109"/>
      <c r="C831" s="114" t="s">
        <v>844</v>
      </c>
      <c r="D831" s="111"/>
      <c r="E831" s="112">
        <v>20</v>
      </c>
      <c r="F831" s="111" t="s">
        <v>372</v>
      </c>
      <c r="G831" s="111">
        <v>200</v>
      </c>
      <c r="H831" s="98">
        <f t="shared" si="83"/>
        <v>4000</v>
      </c>
      <c r="I831" s="98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8"/>
      <c r="W831" s="128"/>
    </row>
    <row r="832" s="76" customFormat="1" ht="13" spans="1:23">
      <c r="A832" s="91">
        <v>825</v>
      </c>
      <c r="B832" s="109"/>
      <c r="C832" s="114" t="s">
        <v>845</v>
      </c>
      <c r="D832" s="111"/>
      <c r="E832" s="112">
        <v>20</v>
      </c>
      <c r="F832" s="111" t="s">
        <v>372</v>
      </c>
      <c r="G832" s="111">
        <v>100</v>
      </c>
      <c r="H832" s="98">
        <f t="shared" si="83"/>
        <v>2000</v>
      </c>
      <c r="I832" s="98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8"/>
      <c r="W832" s="128"/>
    </row>
    <row r="833" s="76" customFormat="1" ht="13" spans="1:23">
      <c r="A833" s="91">
        <v>826</v>
      </c>
      <c r="B833" s="109"/>
      <c r="C833" s="114" t="s">
        <v>846</v>
      </c>
      <c r="D833" s="111"/>
      <c r="E833" s="112">
        <v>20</v>
      </c>
      <c r="F833" s="111" t="s">
        <v>372</v>
      </c>
      <c r="G833" s="111">
        <v>200</v>
      </c>
      <c r="H833" s="98">
        <f t="shared" si="83"/>
        <v>4000</v>
      </c>
      <c r="I833" s="98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8"/>
      <c r="W833" s="128"/>
    </row>
    <row r="834" s="76" customFormat="1" ht="13" spans="1:23">
      <c r="A834" s="91">
        <v>827</v>
      </c>
      <c r="B834" s="109"/>
      <c r="C834" s="114" t="s">
        <v>847</v>
      </c>
      <c r="D834" s="111"/>
      <c r="E834" s="112">
        <v>20</v>
      </c>
      <c r="F834" s="111" t="s">
        <v>98</v>
      </c>
      <c r="G834" s="111">
        <v>150</v>
      </c>
      <c r="H834" s="98">
        <f t="shared" si="83"/>
        <v>3000</v>
      </c>
      <c r="I834" s="98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8"/>
      <c r="W834" s="128"/>
    </row>
    <row r="835" s="76" customFormat="1" ht="13" spans="1:23">
      <c r="A835" s="91">
        <v>828</v>
      </c>
      <c r="B835" s="109"/>
      <c r="C835" s="129" t="s">
        <v>848</v>
      </c>
      <c r="D835" s="111"/>
      <c r="E835" s="112">
        <v>4</v>
      </c>
      <c r="F835" s="111" t="s">
        <v>98</v>
      </c>
      <c r="G835" s="111">
        <v>2500</v>
      </c>
      <c r="H835" s="98">
        <f t="shared" si="83"/>
        <v>10000</v>
      </c>
      <c r="I835" s="98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8"/>
      <c r="W835" s="128"/>
    </row>
    <row r="836" s="76" customFormat="1" ht="13" spans="1:23">
      <c r="A836" s="91">
        <v>829</v>
      </c>
      <c r="B836" s="109"/>
      <c r="C836" s="129" t="s">
        <v>849</v>
      </c>
      <c r="D836" s="111"/>
      <c r="E836" s="112">
        <v>4</v>
      </c>
      <c r="F836" s="111" t="s">
        <v>98</v>
      </c>
      <c r="G836" s="111">
        <v>800</v>
      </c>
      <c r="H836" s="98">
        <f t="shared" si="83"/>
        <v>3200</v>
      </c>
      <c r="I836" s="98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8"/>
      <c r="W836" s="128"/>
    </row>
    <row r="837" s="76" customFormat="1" ht="13" spans="1:23">
      <c r="A837" s="91">
        <v>830</v>
      </c>
      <c r="B837" s="109"/>
      <c r="C837" s="129" t="s">
        <v>850</v>
      </c>
      <c r="D837" s="111"/>
      <c r="E837" s="112">
        <v>4</v>
      </c>
      <c r="F837" s="111" t="s">
        <v>98</v>
      </c>
      <c r="G837" s="111">
        <v>250</v>
      </c>
      <c r="H837" s="98">
        <f t="shared" si="83"/>
        <v>1000</v>
      </c>
      <c r="I837" s="98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8"/>
      <c r="W837" s="128"/>
    </row>
    <row r="838" s="76" customFormat="1" ht="13" spans="1:23">
      <c r="A838" s="91">
        <v>831</v>
      </c>
      <c r="B838" s="109"/>
      <c r="C838" s="129" t="s">
        <v>851</v>
      </c>
      <c r="D838" s="111"/>
      <c r="E838" s="112">
        <v>4</v>
      </c>
      <c r="F838" s="111" t="s">
        <v>98</v>
      </c>
      <c r="G838" s="111">
        <v>600</v>
      </c>
      <c r="H838" s="98">
        <f t="shared" si="83"/>
        <v>2400</v>
      </c>
      <c r="I838" s="98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8"/>
      <c r="W838" s="128"/>
    </row>
    <row r="839" s="76" customFormat="1" ht="13" spans="1:23">
      <c r="A839" s="91">
        <v>832</v>
      </c>
      <c r="B839" s="109"/>
      <c r="C839" s="129" t="s">
        <v>852</v>
      </c>
      <c r="D839" s="111"/>
      <c r="E839" s="112">
        <v>3</v>
      </c>
      <c r="F839" s="111" t="s">
        <v>98</v>
      </c>
      <c r="G839" s="111">
        <v>160</v>
      </c>
      <c r="H839" s="98">
        <f t="shared" si="83"/>
        <v>480</v>
      </c>
      <c r="I839" s="98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8"/>
      <c r="W839" s="128"/>
    </row>
    <row r="840" s="76" customFormat="1" ht="26" spans="1:23">
      <c r="A840" s="91">
        <v>833</v>
      </c>
      <c r="B840" s="272" t="s">
        <v>23</v>
      </c>
      <c r="C840" s="105" t="s">
        <v>853</v>
      </c>
      <c r="D840" s="106" t="s">
        <v>32</v>
      </c>
      <c r="E840" s="107"/>
      <c r="F840" s="106"/>
      <c r="G840" s="106"/>
      <c r="H840" s="108">
        <f>H841+H858</f>
        <v>457224.05</v>
      </c>
      <c r="I840" s="122" t="s">
        <v>26</v>
      </c>
      <c r="J840" s="123"/>
      <c r="K840" s="124"/>
      <c r="L840" s="123"/>
      <c r="M840" s="124">
        <v>1</v>
      </c>
      <c r="N840" s="123"/>
      <c r="O840" s="123"/>
      <c r="P840" s="124"/>
      <c r="Q840" s="123"/>
      <c r="R840" s="123"/>
      <c r="S840" s="124"/>
      <c r="T840" s="123"/>
      <c r="U840" s="123"/>
      <c r="V840" s="128"/>
      <c r="W840" s="128"/>
    </row>
    <row r="841" s="76" customFormat="1" ht="13" spans="1:23">
      <c r="A841" s="91">
        <v>834</v>
      </c>
      <c r="B841" s="109"/>
      <c r="C841" s="110" t="s">
        <v>601</v>
      </c>
      <c r="D841" s="111"/>
      <c r="E841" s="112"/>
      <c r="F841" s="111"/>
      <c r="G841" s="111"/>
      <c r="H841" s="113">
        <f>H842+H847+H853</f>
        <v>384000</v>
      </c>
      <c r="I841" s="98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8"/>
      <c r="W841" s="128"/>
    </row>
    <row r="842" s="76" customFormat="1" ht="13" spans="1:23">
      <c r="A842" s="91">
        <v>835</v>
      </c>
      <c r="B842" s="109"/>
      <c r="C842" s="129" t="s">
        <v>854</v>
      </c>
      <c r="D842" s="111"/>
      <c r="E842" s="112"/>
      <c r="F842" s="111"/>
      <c r="G842" s="111"/>
      <c r="H842" s="113">
        <f>SUM(H843:H846)</f>
        <v>10000</v>
      </c>
      <c r="I842" s="98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8"/>
      <c r="W842" s="128"/>
    </row>
    <row r="843" s="76" customFormat="1" ht="13" spans="1:23">
      <c r="A843" s="91">
        <v>836</v>
      </c>
      <c r="B843" s="109"/>
      <c r="C843" s="129" t="s">
        <v>855</v>
      </c>
      <c r="D843" s="111"/>
      <c r="E843" s="112">
        <v>20</v>
      </c>
      <c r="F843" s="111" t="s">
        <v>121</v>
      </c>
      <c r="G843" s="111">
        <v>100</v>
      </c>
      <c r="H843" s="98">
        <f>G843*E843</f>
        <v>2000</v>
      </c>
      <c r="I843" s="98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8"/>
      <c r="W843" s="128"/>
    </row>
    <row r="844" s="76" customFormat="1" ht="13" spans="1:23">
      <c r="A844" s="91">
        <v>837</v>
      </c>
      <c r="B844" s="109"/>
      <c r="C844" s="129" t="s">
        <v>120</v>
      </c>
      <c r="D844" s="111"/>
      <c r="E844" s="112">
        <v>20</v>
      </c>
      <c r="F844" s="111" t="s">
        <v>121</v>
      </c>
      <c r="G844" s="111">
        <v>150</v>
      </c>
      <c r="H844" s="98">
        <f t="shared" ref="H844:H846" si="84">G844*E844</f>
        <v>3000</v>
      </c>
      <c r="I844" s="98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8"/>
      <c r="W844" s="128"/>
    </row>
    <row r="845" s="76" customFormat="1" ht="13" spans="1:23">
      <c r="A845" s="91">
        <v>838</v>
      </c>
      <c r="B845" s="109"/>
      <c r="C845" s="129" t="s">
        <v>855</v>
      </c>
      <c r="D845" s="111"/>
      <c r="E845" s="112">
        <v>20</v>
      </c>
      <c r="F845" s="111" t="s">
        <v>121</v>
      </c>
      <c r="G845" s="111">
        <v>100</v>
      </c>
      <c r="H845" s="98">
        <f t="shared" si="84"/>
        <v>2000</v>
      </c>
      <c r="I845" s="98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8"/>
      <c r="W845" s="128"/>
    </row>
    <row r="846" s="76" customFormat="1" ht="13" spans="1:23">
      <c r="A846" s="91">
        <v>839</v>
      </c>
      <c r="B846" s="109"/>
      <c r="C846" s="129" t="s">
        <v>135</v>
      </c>
      <c r="D846" s="111"/>
      <c r="E846" s="112">
        <v>20</v>
      </c>
      <c r="F846" s="111" t="s">
        <v>121</v>
      </c>
      <c r="G846" s="111">
        <v>150</v>
      </c>
      <c r="H846" s="98">
        <f t="shared" si="84"/>
        <v>3000</v>
      </c>
      <c r="I846" s="98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8"/>
      <c r="W846" s="128"/>
    </row>
    <row r="847" s="76" customFormat="1" ht="13" spans="1:23">
      <c r="A847" s="91">
        <v>840</v>
      </c>
      <c r="B847" s="109"/>
      <c r="C847" s="129" t="s">
        <v>856</v>
      </c>
      <c r="D847" s="111"/>
      <c r="E847" s="112"/>
      <c r="F847" s="111"/>
      <c r="G847" s="111"/>
      <c r="H847" s="113">
        <f>SUM(H848:H852)</f>
        <v>364000</v>
      </c>
      <c r="I847" s="98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8"/>
      <c r="W847" s="128"/>
    </row>
    <row r="848" s="76" customFormat="1" ht="13" spans="1:23">
      <c r="A848" s="91">
        <v>841</v>
      </c>
      <c r="B848" s="109"/>
      <c r="C848" s="129" t="s">
        <v>134</v>
      </c>
      <c r="D848" s="111"/>
      <c r="E848" s="112">
        <v>20</v>
      </c>
      <c r="F848" s="111" t="s">
        <v>121</v>
      </c>
      <c r="G848" s="111">
        <v>150</v>
      </c>
      <c r="H848" s="98">
        <f>G848*E848*28</f>
        <v>84000</v>
      </c>
      <c r="I848" s="98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8"/>
      <c r="W848" s="128"/>
    </row>
    <row r="849" s="76" customFormat="1" ht="13" spans="1:23">
      <c r="A849" s="91">
        <v>842</v>
      </c>
      <c r="B849" s="109"/>
      <c r="C849" s="129" t="s">
        <v>855</v>
      </c>
      <c r="D849" s="111"/>
      <c r="E849" s="112">
        <v>20</v>
      </c>
      <c r="F849" s="111" t="s">
        <v>121</v>
      </c>
      <c r="G849" s="111">
        <v>100</v>
      </c>
      <c r="H849" s="98">
        <f t="shared" ref="H849:H852" si="85">G849*E849*28</f>
        <v>56000</v>
      </c>
      <c r="I849" s="98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8"/>
      <c r="W849" s="128"/>
    </row>
    <row r="850" s="76" customFormat="1" ht="13" spans="1:23">
      <c r="A850" s="91">
        <v>843</v>
      </c>
      <c r="B850" s="109"/>
      <c r="C850" s="129" t="s">
        <v>120</v>
      </c>
      <c r="D850" s="111"/>
      <c r="E850" s="112">
        <v>20</v>
      </c>
      <c r="F850" s="111" t="s">
        <v>121</v>
      </c>
      <c r="G850" s="111">
        <v>150</v>
      </c>
      <c r="H850" s="98">
        <f t="shared" si="85"/>
        <v>84000</v>
      </c>
      <c r="I850" s="98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8"/>
      <c r="W850" s="128"/>
    </row>
    <row r="851" s="76" customFormat="1" ht="13" spans="1:23">
      <c r="A851" s="91">
        <v>844</v>
      </c>
      <c r="B851" s="109"/>
      <c r="C851" s="129" t="s">
        <v>855</v>
      </c>
      <c r="D851" s="111"/>
      <c r="E851" s="112">
        <v>20</v>
      </c>
      <c r="F851" s="111" t="s">
        <v>121</v>
      </c>
      <c r="G851" s="111">
        <v>100</v>
      </c>
      <c r="H851" s="98">
        <f t="shared" si="85"/>
        <v>56000</v>
      </c>
      <c r="I851" s="98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8"/>
      <c r="W851" s="128"/>
    </row>
    <row r="852" s="76" customFormat="1" ht="13" spans="1:23">
      <c r="A852" s="91">
        <v>845</v>
      </c>
      <c r="B852" s="109"/>
      <c r="C852" s="129" t="s">
        <v>135</v>
      </c>
      <c r="D852" s="111"/>
      <c r="E852" s="112">
        <v>20</v>
      </c>
      <c r="F852" s="111" t="s">
        <v>121</v>
      </c>
      <c r="G852" s="111">
        <v>150</v>
      </c>
      <c r="H852" s="98">
        <f t="shared" si="85"/>
        <v>84000</v>
      </c>
      <c r="I852" s="98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8"/>
      <c r="W852" s="128"/>
    </row>
    <row r="853" s="76" customFormat="1" ht="13" spans="1:23">
      <c r="A853" s="91">
        <v>846</v>
      </c>
      <c r="B853" s="109"/>
      <c r="C853" s="129" t="s">
        <v>857</v>
      </c>
      <c r="D853" s="111"/>
      <c r="E853" s="112"/>
      <c r="F853" s="111"/>
      <c r="G853" s="111"/>
      <c r="H853" s="113">
        <f>SUM(H854:H857)</f>
        <v>10000</v>
      </c>
      <c r="I853" s="98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8"/>
      <c r="W853" s="128"/>
    </row>
    <row r="854" s="76" customFormat="1" ht="13" spans="1:23">
      <c r="A854" s="91">
        <v>847</v>
      </c>
      <c r="B854" s="109"/>
      <c r="C854" s="129" t="s">
        <v>134</v>
      </c>
      <c r="D854" s="111"/>
      <c r="E854" s="112">
        <v>20</v>
      </c>
      <c r="F854" s="111" t="s">
        <v>121</v>
      </c>
      <c r="G854" s="111">
        <v>150</v>
      </c>
      <c r="H854" s="98">
        <f>G854*E854</f>
        <v>3000</v>
      </c>
      <c r="I854" s="98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8"/>
      <c r="W854" s="128"/>
    </row>
    <row r="855" s="76" customFormat="1" ht="13" spans="1:23">
      <c r="A855" s="91">
        <v>848</v>
      </c>
      <c r="B855" s="109"/>
      <c r="C855" s="129" t="s">
        <v>855</v>
      </c>
      <c r="D855" s="111"/>
      <c r="E855" s="112">
        <v>20</v>
      </c>
      <c r="F855" s="111" t="s">
        <v>121</v>
      </c>
      <c r="G855" s="111">
        <v>100</v>
      </c>
      <c r="H855" s="98">
        <f t="shared" ref="H855:H857" si="86">G855*E855</f>
        <v>2000</v>
      </c>
      <c r="I855" s="98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8"/>
      <c r="W855" s="128"/>
    </row>
    <row r="856" s="76" customFormat="1" ht="13" spans="1:23">
      <c r="A856" s="91">
        <v>849</v>
      </c>
      <c r="B856" s="109"/>
      <c r="C856" s="129" t="s">
        <v>120</v>
      </c>
      <c r="D856" s="111"/>
      <c r="E856" s="112">
        <v>20</v>
      </c>
      <c r="F856" s="111" t="s">
        <v>121</v>
      </c>
      <c r="G856" s="111">
        <v>150</v>
      </c>
      <c r="H856" s="98">
        <f t="shared" si="86"/>
        <v>3000</v>
      </c>
      <c r="I856" s="98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8"/>
      <c r="W856" s="128"/>
    </row>
    <row r="857" s="76" customFormat="1" ht="13" spans="1:23">
      <c r="A857" s="91">
        <v>850</v>
      </c>
      <c r="B857" s="109"/>
      <c r="C857" s="129" t="s">
        <v>855</v>
      </c>
      <c r="D857" s="111"/>
      <c r="E857" s="112">
        <v>20</v>
      </c>
      <c r="F857" s="111" t="s">
        <v>121</v>
      </c>
      <c r="G857" s="111">
        <v>100</v>
      </c>
      <c r="H857" s="98">
        <f t="shared" si="86"/>
        <v>2000</v>
      </c>
      <c r="I857" s="98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8"/>
      <c r="W857" s="128"/>
    </row>
    <row r="858" s="76" customFormat="1" ht="13" spans="1:23">
      <c r="A858" s="91">
        <v>851</v>
      </c>
      <c r="B858" s="109"/>
      <c r="C858" s="110" t="s">
        <v>618</v>
      </c>
      <c r="D858" s="111"/>
      <c r="E858" s="112"/>
      <c r="F858" s="111"/>
      <c r="G858" s="111"/>
      <c r="H858" s="113">
        <f>SUM(H860:H861)</f>
        <v>73224.05</v>
      </c>
      <c r="I858" s="98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8"/>
      <c r="W858" s="128"/>
    </row>
    <row r="859" s="76" customFormat="1" ht="13" spans="1:23">
      <c r="A859" s="91">
        <v>852</v>
      </c>
      <c r="B859" s="109"/>
      <c r="C859" s="129" t="s">
        <v>858</v>
      </c>
      <c r="D859" s="111"/>
      <c r="E859" s="112"/>
      <c r="F859" s="111"/>
      <c r="G859" s="111"/>
      <c r="H859" s="98">
        <v>73224.05</v>
      </c>
      <c r="I859" s="98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8"/>
      <c r="W859" s="128"/>
    </row>
    <row r="860" s="76" customFormat="1" ht="13" spans="1:23">
      <c r="A860" s="91">
        <v>853</v>
      </c>
      <c r="B860" s="109"/>
      <c r="C860" s="114" t="s">
        <v>859</v>
      </c>
      <c r="D860" s="111"/>
      <c r="E860" s="112">
        <v>20</v>
      </c>
      <c r="F860" s="111" t="s">
        <v>251</v>
      </c>
      <c r="G860" s="111">
        <v>500</v>
      </c>
      <c r="H860" s="98">
        <f>G860*E860</f>
        <v>10000</v>
      </c>
      <c r="I860" s="98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8"/>
      <c r="W860" s="128"/>
    </row>
    <row r="861" s="76" customFormat="1" ht="37.5" spans="1:23">
      <c r="A861" s="91">
        <v>854</v>
      </c>
      <c r="B861" s="109"/>
      <c r="C861" s="114" t="s">
        <v>860</v>
      </c>
      <c r="D861" s="111"/>
      <c r="E861" s="112">
        <v>5</v>
      </c>
      <c r="F861" s="111" t="s">
        <v>133</v>
      </c>
      <c r="G861" s="111">
        <v>12644.81</v>
      </c>
      <c r="H861" s="98">
        <f>G861*E861</f>
        <v>63224.05</v>
      </c>
      <c r="I861" s="98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8"/>
      <c r="W861" s="128"/>
    </row>
    <row r="862" s="76" customFormat="1" ht="13" spans="1:23">
      <c r="A862" s="91">
        <v>855</v>
      </c>
      <c r="B862" s="272" t="s">
        <v>23</v>
      </c>
      <c r="C862" s="105" t="s">
        <v>170</v>
      </c>
      <c r="D862" s="106" t="s">
        <v>32</v>
      </c>
      <c r="E862" s="107">
        <v>2</v>
      </c>
      <c r="F862" s="106"/>
      <c r="G862" s="106">
        <f>H863+H897</f>
        <v>885685</v>
      </c>
      <c r="H862" s="108">
        <f>G862*E862</f>
        <v>1771370</v>
      </c>
      <c r="I862" s="122" t="s">
        <v>26</v>
      </c>
      <c r="J862" s="123"/>
      <c r="K862" s="124"/>
      <c r="L862" s="124"/>
      <c r="M862" s="124">
        <v>1</v>
      </c>
      <c r="N862" s="124"/>
      <c r="O862" s="124"/>
      <c r="P862" s="124"/>
      <c r="Q862" s="124"/>
      <c r="R862" s="124"/>
      <c r="S862" s="124">
        <v>1</v>
      </c>
      <c r="T862" s="124"/>
      <c r="U862" s="123"/>
      <c r="V862" s="128"/>
      <c r="W862" s="128"/>
    </row>
    <row r="863" s="76" customFormat="1" ht="13" spans="1:23">
      <c r="A863" s="91">
        <v>856</v>
      </c>
      <c r="B863" s="109"/>
      <c r="C863" s="110" t="s">
        <v>601</v>
      </c>
      <c r="D863" s="111"/>
      <c r="E863" s="112"/>
      <c r="F863" s="111"/>
      <c r="G863" s="111"/>
      <c r="H863" s="113">
        <f>H864+H865+H870+H876+H882+H888</f>
        <v>615550</v>
      </c>
      <c r="I863" s="98"/>
      <c r="J863" s="125"/>
      <c r="K863" s="125"/>
      <c r="L863" s="131"/>
      <c r="M863" s="131"/>
      <c r="N863" s="131"/>
      <c r="O863" s="131"/>
      <c r="P863" s="131"/>
      <c r="Q863" s="131"/>
      <c r="R863" s="131"/>
      <c r="S863" s="131"/>
      <c r="T863" s="131"/>
      <c r="U863" s="125"/>
      <c r="V863" s="128"/>
      <c r="W863" s="128"/>
    </row>
    <row r="864" s="76" customFormat="1" ht="13" spans="1:23">
      <c r="A864" s="91">
        <v>857</v>
      </c>
      <c r="B864" s="109"/>
      <c r="C864" s="129" t="s">
        <v>156</v>
      </c>
      <c r="D864" s="111"/>
      <c r="E864" s="112">
        <v>2</v>
      </c>
      <c r="F864" s="111" t="s">
        <v>147</v>
      </c>
      <c r="G864" s="111">
        <v>5000</v>
      </c>
      <c r="H864" s="98">
        <f>G864*E864</f>
        <v>10000</v>
      </c>
      <c r="I864" s="98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8"/>
      <c r="W864" s="128"/>
    </row>
    <row r="865" s="76" customFormat="1" ht="13" spans="1:23">
      <c r="A865" s="91">
        <v>858</v>
      </c>
      <c r="B865" s="109"/>
      <c r="C865" s="129" t="s">
        <v>603</v>
      </c>
      <c r="D865" s="111"/>
      <c r="E865" s="112"/>
      <c r="F865" s="111"/>
      <c r="G865" s="111"/>
      <c r="H865" s="113">
        <f>SUM(H866:H869)</f>
        <v>99000</v>
      </c>
      <c r="I865" s="98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8"/>
      <c r="W865" s="128"/>
    </row>
    <row r="866" s="76" customFormat="1" ht="13" spans="1:23">
      <c r="A866" s="91">
        <v>859</v>
      </c>
      <c r="B866" s="109"/>
      <c r="C866" s="129" t="s">
        <v>696</v>
      </c>
      <c r="D866" s="111"/>
      <c r="E866" s="112">
        <v>165</v>
      </c>
      <c r="F866" s="111" t="s">
        <v>121</v>
      </c>
      <c r="G866" s="111">
        <v>120</v>
      </c>
      <c r="H866" s="98">
        <f>G866*E866</f>
        <v>19800</v>
      </c>
      <c r="I866" s="98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8"/>
      <c r="W866" s="128"/>
    </row>
    <row r="867" s="76" customFormat="1" ht="13" spans="1:23">
      <c r="A867" s="91">
        <v>860</v>
      </c>
      <c r="B867" s="109"/>
      <c r="C867" s="129" t="s">
        <v>697</v>
      </c>
      <c r="D867" s="111"/>
      <c r="E867" s="112">
        <v>165</v>
      </c>
      <c r="F867" s="111" t="s">
        <v>121</v>
      </c>
      <c r="G867" s="111">
        <v>180</v>
      </c>
      <c r="H867" s="98">
        <f t="shared" ref="H867:H869" si="87">G867*E867</f>
        <v>29700</v>
      </c>
      <c r="I867" s="98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8"/>
      <c r="W867" s="128"/>
    </row>
    <row r="868" s="76" customFormat="1" ht="13" spans="1:23">
      <c r="A868" s="91">
        <v>861</v>
      </c>
      <c r="B868" s="109"/>
      <c r="C868" s="129" t="s">
        <v>698</v>
      </c>
      <c r="D868" s="111"/>
      <c r="E868" s="112">
        <v>165</v>
      </c>
      <c r="F868" s="111" t="s">
        <v>121</v>
      </c>
      <c r="G868" s="111">
        <v>120</v>
      </c>
      <c r="H868" s="98">
        <f t="shared" si="87"/>
        <v>19800</v>
      </c>
      <c r="I868" s="98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8"/>
      <c r="W868" s="128"/>
    </row>
    <row r="869" s="76" customFormat="1" ht="13" spans="1:23">
      <c r="A869" s="91">
        <v>862</v>
      </c>
      <c r="B869" s="109"/>
      <c r="C869" s="129" t="s">
        <v>713</v>
      </c>
      <c r="D869" s="111"/>
      <c r="E869" s="112">
        <v>165</v>
      </c>
      <c r="F869" s="111" t="s">
        <v>121</v>
      </c>
      <c r="G869" s="111">
        <v>180</v>
      </c>
      <c r="H869" s="98">
        <f t="shared" si="87"/>
        <v>29700</v>
      </c>
      <c r="I869" s="98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8"/>
      <c r="W869" s="128"/>
    </row>
    <row r="870" s="76" customFormat="1" ht="13" spans="1:23">
      <c r="A870" s="91">
        <v>863</v>
      </c>
      <c r="B870" s="109"/>
      <c r="C870" s="129" t="s">
        <v>609</v>
      </c>
      <c r="D870" s="111"/>
      <c r="E870" s="112"/>
      <c r="F870" s="111"/>
      <c r="G870" s="111"/>
      <c r="H870" s="113">
        <f>SUM(H871:H875)</f>
        <v>123750</v>
      </c>
      <c r="I870" s="98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8"/>
      <c r="W870" s="128"/>
    </row>
    <row r="871" s="76" customFormat="1" ht="13" spans="1:23">
      <c r="A871" s="91">
        <v>864</v>
      </c>
      <c r="B871" s="109"/>
      <c r="C871" s="129" t="s">
        <v>710</v>
      </c>
      <c r="D871" s="111"/>
      <c r="E871" s="112">
        <v>165</v>
      </c>
      <c r="F871" s="111" t="s">
        <v>121</v>
      </c>
      <c r="G871" s="111">
        <v>150</v>
      </c>
      <c r="H871" s="98">
        <f>G871*E871</f>
        <v>24750</v>
      </c>
      <c r="I871" s="98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8"/>
      <c r="W871" s="128"/>
    </row>
    <row r="872" s="76" customFormat="1" ht="13" spans="1:23">
      <c r="A872" s="91">
        <v>865</v>
      </c>
      <c r="B872" s="109"/>
      <c r="C872" s="129" t="s">
        <v>861</v>
      </c>
      <c r="D872" s="111"/>
      <c r="E872" s="112">
        <v>165</v>
      </c>
      <c r="F872" s="111" t="s">
        <v>121</v>
      </c>
      <c r="G872" s="111">
        <v>120</v>
      </c>
      <c r="H872" s="98">
        <f t="shared" ref="H872:H875" si="88">G872*E872</f>
        <v>19800</v>
      </c>
      <c r="I872" s="98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8"/>
      <c r="W872" s="128"/>
    </row>
    <row r="873" s="76" customFormat="1" ht="13" spans="1:23">
      <c r="A873" s="91">
        <v>866</v>
      </c>
      <c r="B873" s="109"/>
      <c r="C873" s="129" t="s">
        <v>697</v>
      </c>
      <c r="D873" s="111"/>
      <c r="E873" s="112">
        <v>165</v>
      </c>
      <c r="F873" s="111" t="s">
        <v>121</v>
      </c>
      <c r="G873" s="111">
        <v>180</v>
      </c>
      <c r="H873" s="98">
        <f t="shared" si="88"/>
        <v>29700</v>
      </c>
      <c r="I873" s="98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8"/>
      <c r="W873" s="128"/>
    </row>
    <row r="874" s="76" customFormat="1" ht="13" spans="1:23">
      <c r="A874" s="91">
        <v>867</v>
      </c>
      <c r="B874" s="109"/>
      <c r="C874" s="129" t="s">
        <v>861</v>
      </c>
      <c r="D874" s="111"/>
      <c r="E874" s="112">
        <v>165</v>
      </c>
      <c r="F874" s="111" t="s">
        <v>121</v>
      </c>
      <c r="G874" s="111">
        <v>120</v>
      </c>
      <c r="H874" s="98">
        <f t="shared" si="88"/>
        <v>19800</v>
      </c>
      <c r="I874" s="98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8"/>
      <c r="W874" s="128"/>
    </row>
    <row r="875" s="76" customFormat="1" ht="13" spans="1:23">
      <c r="A875" s="91">
        <v>868</v>
      </c>
      <c r="B875" s="109"/>
      <c r="C875" s="129" t="s">
        <v>713</v>
      </c>
      <c r="D875" s="111"/>
      <c r="E875" s="112">
        <v>165</v>
      </c>
      <c r="F875" s="111" t="s">
        <v>121</v>
      </c>
      <c r="G875" s="111">
        <v>180</v>
      </c>
      <c r="H875" s="98">
        <f t="shared" si="88"/>
        <v>29700</v>
      </c>
      <c r="I875" s="98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8"/>
      <c r="W875" s="128"/>
    </row>
    <row r="876" s="76" customFormat="1" ht="13" spans="1:23">
      <c r="A876" s="91">
        <v>869</v>
      </c>
      <c r="B876" s="109"/>
      <c r="C876" s="129" t="s">
        <v>611</v>
      </c>
      <c r="D876" s="111"/>
      <c r="E876" s="112"/>
      <c r="F876" s="111"/>
      <c r="G876" s="111"/>
      <c r="H876" s="113">
        <f>SUM(H877:H881)</f>
        <v>123750</v>
      </c>
      <c r="I876" s="98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8"/>
      <c r="W876" s="128"/>
    </row>
    <row r="877" s="76" customFormat="1" ht="13" spans="1:23">
      <c r="A877" s="91">
        <v>870</v>
      </c>
      <c r="B877" s="109"/>
      <c r="C877" s="129" t="s">
        <v>710</v>
      </c>
      <c r="D877" s="111"/>
      <c r="E877" s="112">
        <v>165</v>
      </c>
      <c r="F877" s="111" t="s">
        <v>121</v>
      </c>
      <c r="G877" s="111">
        <v>150</v>
      </c>
      <c r="H877" s="98">
        <f>G877*E877</f>
        <v>24750</v>
      </c>
      <c r="I877" s="98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8"/>
      <c r="W877" s="128"/>
    </row>
    <row r="878" s="76" customFormat="1" ht="13" spans="1:23">
      <c r="A878" s="91">
        <v>871</v>
      </c>
      <c r="B878" s="109"/>
      <c r="C878" s="129" t="s">
        <v>861</v>
      </c>
      <c r="D878" s="111"/>
      <c r="E878" s="112">
        <v>165</v>
      </c>
      <c r="F878" s="111" t="s">
        <v>121</v>
      </c>
      <c r="G878" s="111">
        <v>120</v>
      </c>
      <c r="H878" s="98">
        <f t="shared" ref="H878:H881" si="89">G878*E878</f>
        <v>19800</v>
      </c>
      <c r="I878" s="98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8"/>
      <c r="W878" s="128"/>
    </row>
    <row r="879" s="76" customFormat="1" ht="13" spans="1:23">
      <c r="A879" s="91">
        <v>872</v>
      </c>
      <c r="B879" s="109"/>
      <c r="C879" s="129" t="s">
        <v>697</v>
      </c>
      <c r="D879" s="111"/>
      <c r="E879" s="112">
        <v>165</v>
      </c>
      <c r="F879" s="111" t="s">
        <v>121</v>
      </c>
      <c r="G879" s="111">
        <v>180</v>
      </c>
      <c r="H879" s="98">
        <f t="shared" si="89"/>
        <v>29700</v>
      </c>
      <c r="I879" s="98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8"/>
      <c r="W879" s="128"/>
    </row>
    <row r="880" s="76" customFormat="1" ht="13" spans="1:23">
      <c r="A880" s="91">
        <v>873</v>
      </c>
      <c r="B880" s="109"/>
      <c r="C880" s="129" t="s">
        <v>861</v>
      </c>
      <c r="D880" s="111"/>
      <c r="E880" s="112">
        <v>165</v>
      </c>
      <c r="F880" s="111" t="s">
        <v>121</v>
      </c>
      <c r="G880" s="111">
        <v>120</v>
      </c>
      <c r="H880" s="98">
        <f t="shared" si="89"/>
        <v>19800</v>
      </c>
      <c r="I880" s="98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8"/>
      <c r="W880" s="128"/>
    </row>
    <row r="881" s="76" customFormat="1" ht="13" spans="1:23">
      <c r="A881" s="91">
        <v>874</v>
      </c>
      <c r="B881" s="109"/>
      <c r="C881" s="129" t="s">
        <v>713</v>
      </c>
      <c r="D881" s="111"/>
      <c r="E881" s="112">
        <v>165</v>
      </c>
      <c r="F881" s="111" t="s">
        <v>121</v>
      </c>
      <c r="G881" s="111">
        <v>180</v>
      </c>
      <c r="H881" s="98">
        <f t="shared" si="89"/>
        <v>29700</v>
      </c>
      <c r="I881" s="98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8"/>
      <c r="W881" s="128"/>
    </row>
    <row r="882" s="76" customFormat="1" ht="13" spans="1:23">
      <c r="A882" s="91">
        <v>875</v>
      </c>
      <c r="B882" s="109"/>
      <c r="C882" s="129" t="s">
        <v>612</v>
      </c>
      <c r="D882" s="111"/>
      <c r="E882" s="112"/>
      <c r="F882" s="111"/>
      <c r="G882" s="111"/>
      <c r="H882" s="113">
        <f>SUM(H883:H887)</f>
        <v>123750</v>
      </c>
      <c r="I882" s="98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8"/>
      <c r="W882" s="128"/>
    </row>
    <row r="883" s="76" customFormat="1" ht="13" spans="1:23">
      <c r="A883" s="91">
        <v>876</v>
      </c>
      <c r="B883" s="109"/>
      <c r="C883" s="129" t="s">
        <v>710</v>
      </c>
      <c r="D883" s="111"/>
      <c r="E883" s="112">
        <v>165</v>
      </c>
      <c r="F883" s="111" t="s">
        <v>121</v>
      </c>
      <c r="G883" s="111">
        <v>150</v>
      </c>
      <c r="H883" s="98">
        <f>G883*E883</f>
        <v>24750</v>
      </c>
      <c r="I883" s="98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8"/>
      <c r="W883" s="128"/>
    </row>
    <row r="884" s="76" customFormat="1" ht="13" spans="1:23">
      <c r="A884" s="91">
        <v>877</v>
      </c>
      <c r="B884" s="109"/>
      <c r="C884" s="129" t="s">
        <v>861</v>
      </c>
      <c r="D884" s="111"/>
      <c r="E884" s="112">
        <v>165</v>
      </c>
      <c r="F884" s="111" t="s">
        <v>121</v>
      </c>
      <c r="G884" s="111">
        <v>120</v>
      </c>
      <c r="H884" s="98">
        <f t="shared" ref="H884:H887" si="90">G884*E884</f>
        <v>19800</v>
      </c>
      <c r="I884" s="98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8"/>
      <c r="W884" s="128"/>
    </row>
    <row r="885" s="76" customFormat="1" ht="13" spans="1:23">
      <c r="A885" s="91">
        <v>878</v>
      </c>
      <c r="B885" s="109"/>
      <c r="C885" s="129" t="s">
        <v>697</v>
      </c>
      <c r="D885" s="111"/>
      <c r="E885" s="112">
        <v>165</v>
      </c>
      <c r="F885" s="111" t="s">
        <v>121</v>
      </c>
      <c r="G885" s="111">
        <v>180</v>
      </c>
      <c r="H885" s="98">
        <f t="shared" si="90"/>
        <v>29700</v>
      </c>
      <c r="I885" s="98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8"/>
      <c r="W885" s="128"/>
    </row>
    <row r="886" s="76" customFormat="1" ht="13" spans="1:23">
      <c r="A886" s="91">
        <v>879</v>
      </c>
      <c r="B886" s="109"/>
      <c r="C886" s="129" t="s">
        <v>861</v>
      </c>
      <c r="D886" s="111"/>
      <c r="E886" s="112">
        <v>165</v>
      </c>
      <c r="F886" s="111" t="s">
        <v>121</v>
      </c>
      <c r="G886" s="111">
        <v>120</v>
      </c>
      <c r="H886" s="98">
        <f t="shared" si="90"/>
        <v>19800</v>
      </c>
      <c r="I886" s="98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8"/>
      <c r="W886" s="128"/>
    </row>
    <row r="887" s="76" customFormat="1" ht="13" spans="1:23">
      <c r="A887" s="91">
        <v>880</v>
      </c>
      <c r="B887" s="109"/>
      <c r="C887" s="129" t="s">
        <v>713</v>
      </c>
      <c r="D887" s="111"/>
      <c r="E887" s="112">
        <v>165</v>
      </c>
      <c r="F887" s="111" t="s">
        <v>121</v>
      </c>
      <c r="G887" s="111">
        <v>180</v>
      </c>
      <c r="H887" s="98">
        <f t="shared" si="90"/>
        <v>29700</v>
      </c>
      <c r="I887" s="98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8"/>
      <c r="W887" s="128"/>
    </row>
    <row r="888" s="76" customFormat="1" ht="13" spans="1:23">
      <c r="A888" s="91">
        <v>881</v>
      </c>
      <c r="B888" s="109"/>
      <c r="C888" s="129" t="s">
        <v>613</v>
      </c>
      <c r="D888" s="111"/>
      <c r="E888" s="112"/>
      <c r="F888" s="111"/>
      <c r="G888" s="111"/>
      <c r="H888" s="113">
        <f>SUM(H889:H893)</f>
        <v>135300</v>
      </c>
      <c r="I888" s="98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8"/>
      <c r="W888" s="128"/>
    </row>
    <row r="889" s="76" customFormat="1" ht="13" spans="1:23">
      <c r="A889" s="91">
        <v>882</v>
      </c>
      <c r="B889" s="109"/>
      <c r="C889" s="129" t="s">
        <v>710</v>
      </c>
      <c r="D889" s="111"/>
      <c r="E889" s="112">
        <v>165</v>
      </c>
      <c r="F889" s="111" t="s">
        <v>121</v>
      </c>
      <c r="G889" s="111">
        <v>150</v>
      </c>
      <c r="H889" s="98">
        <f>G889*E889</f>
        <v>24750</v>
      </c>
      <c r="I889" s="98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8"/>
      <c r="W889" s="128"/>
    </row>
    <row r="890" s="76" customFormat="1" ht="13" spans="1:23">
      <c r="A890" s="91">
        <v>883</v>
      </c>
      <c r="B890" s="109"/>
      <c r="C890" s="129" t="s">
        <v>861</v>
      </c>
      <c r="D890" s="111"/>
      <c r="E890" s="112">
        <v>165</v>
      </c>
      <c r="F890" s="111" t="s">
        <v>121</v>
      </c>
      <c r="G890" s="111">
        <v>120</v>
      </c>
      <c r="H890" s="98">
        <f t="shared" ref="H890:H893" si="91">G890*E890</f>
        <v>19800</v>
      </c>
      <c r="I890" s="98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8"/>
      <c r="W890" s="128"/>
    </row>
    <row r="891" s="76" customFormat="1" ht="13" spans="1:23">
      <c r="A891" s="91">
        <v>884</v>
      </c>
      <c r="B891" s="109"/>
      <c r="C891" s="129" t="s">
        <v>697</v>
      </c>
      <c r="D891" s="111"/>
      <c r="E891" s="112">
        <v>165</v>
      </c>
      <c r="F891" s="111" t="s">
        <v>121</v>
      </c>
      <c r="G891" s="111">
        <v>180</v>
      </c>
      <c r="H891" s="98">
        <f t="shared" si="91"/>
        <v>29700</v>
      </c>
      <c r="I891" s="98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8"/>
      <c r="W891" s="128"/>
    </row>
    <row r="892" s="76" customFormat="1" ht="13" spans="1:23">
      <c r="A892" s="91">
        <v>885</v>
      </c>
      <c r="B892" s="109"/>
      <c r="C892" s="129" t="s">
        <v>861</v>
      </c>
      <c r="D892" s="111"/>
      <c r="E892" s="112">
        <v>165</v>
      </c>
      <c r="F892" s="111" t="s">
        <v>121</v>
      </c>
      <c r="G892" s="111">
        <v>120</v>
      </c>
      <c r="H892" s="98">
        <f t="shared" si="91"/>
        <v>19800</v>
      </c>
      <c r="I892" s="98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8"/>
      <c r="W892" s="128"/>
    </row>
    <row r="893" s="76" customFormat="1" ht="13" spans="1:23">
      <c r="A893" s="91">
        <v>886</v>
      </c>
      <c r="B893" s="109"/>
      <c r="C893" s="129" t="s">
        <v>702</v>
      </c>
      <c r="D893" s="111"/>
      <c r="E893" s="112">
        <v>165</v>
      </c>
      <c r="F893" s="111" t="s">
        <v>121</v>
      </c>
      <c r="G893" s="111">
        <v>250</v>
      </c>
      <c r="H893" s="98">
        <f t="shared" si="91"/>
        <v>41250</v>
      </c>
      <c r="I893" s="98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8"/>
      <c r="W893" s="128"/>
    </row>
    <row r="894" s="76" customFormat="1" ht="13" spans="1:23">
      <c r="A894" s="91">
        <v>887</v>
      </c>
      <c r="B894" s="109"/>
      <c r="C894" s="110" t="s">
        <v>615</v>
      </c>
      <c r="D894" s="111"/>
      <c r="E894" s="112"/>
      <c r="F894" s="111"/>
      <c r="G894" s="111"/>
      <c r="H894" s="98"/>
      <c r="I894" s="98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8"/>
      <c r="W894" s="128"/>
    </row>
    <row r="895" s="76" customFormat="1" ht="13" spans="1:23">
      <c r="A895" s="91">
        <v>888</v>
      </c>
      <c r="B895" s="109"/>
      <c r="C895" s="129" t="s">
        <v>616</v>
      </c>
      <c r="D895" s="111"/>
      <c r="E895" s="112">
        <v>2</v>
      </c>
      <c r="F895" s="111" t="s">
        <v>98</v>
      </c>
      <c r="G895" s="111"/>
      <c r="H895" s="98"/>
      <c r="I895" s="98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8"/>
      <c r="W895" s="128"/>
    </row>
    <row r="896" s="76" customFormat="1" ht="13" spans="1:23">
      <c r="A896" s="91">
        <v>889</v>
      </c>
      <c r="B896" s="109"/>
      <c r="C896" s="129" t="s">
        <v>617</v>
      </c>
      <c r="D896" s="111"/>
      <c r="E896" s="112">
        <v>3</v>
      </c>
      <c r="F896" s="111" t="s">
        <v>98</v>
      </c>
      <c r="G896" s="111"/>
      <c r="H896" s="98"/>
      <c r="I896" s="98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8"/>
      <c r="W896" s="128"/>
    </row>
    <row r="897" s="76" customFormat="1" ht="13" spans="1:23">
      <c r="A897" s="91">
        <v>890</v>
      </c>
      <c r="B897" s="109"/>
      <c r="C897" s="110" t="s">
        <v>618</v>
      </c>
      <c r="D897" s="111"/>
      <c r="E897" s="112"/>
      <c r="F897" s="111"/>
      <c r="G897" s="111"/>
      <c r="H897" s="113">
        <f>H898+H901+H914+H917</f>
        <v>270135</v>
      </c>
      <c r="I897" s="98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8"/>
      <c r="W897" s="128"/>
    </row>
    <row r="898" s="76" customFormat="1" ht="13" spans="1:23">
      <c r="A898" s="91">
        <v>891</v>
      </c>
      <c r="B898" s="109"/>
      <c r="C898" s="110" t="s">
        <v>619</v>
      </c>
      <c r="D898" s="111"/>
      <c r="E898" s="112"/>
      <c r="F898" s="111"/>
      <c r="G898" s="111"/>
      <c r="H898" s="113">
        <f>SUM(H899:H900)</f>
        <v>6600</v>
      </c>
      <c r="I898" s="98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8"/>
      <c r="W898" s="128"/>
    </row>
    <row r="899" s="76" customFormat="1" ht="13" spans="1:23">
      <c r="A899" s="91">
        <v>892</v>
      </c>
      <c r="B899" s="109"/>
      <c r="C899" s="129" t="s">
        <v>161</v>
      </c>
      <c r="D899" s="111"/>
      <c r="E899" s="112">
        <v>165</v>
      </c>
      <c r="F899" s="111" t="s">
        <v>98</v>
      </c>
      <c r="G899" s="111">
        <v>25</v>
      </c>
      <c r="H899" s="98">
        <f>G899*E899</f>
        <v>4125</v>
      </c>
      <c r="I899" s="98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8"/>
      <c r="W899" s="128"/>
    </row>
    <row r="900" s="76" customFormat="1" ht="13" spans="1:23">
      <c r="A900" s="91">
        <v>893</v>
      </c>
      <c r="B900" s="109"/>
      <c r="C900" s="129" t="s">
        <v>160</v>
      </c>
      <c r="D900" s="111"/>
      <c r="E900" s="112">
        <v>165</v>
      </c>
      <c r="F900" s="111" t="s">
        <v>98</v>
      </c>
      <c r="G900" s="111">
        <v>15</v>
      </c>
      <c r="H900" s="98">
        <f>G900*E900</f>
        <v>2475</v>
      </c>
      <c r="I900" s="98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8"/>
      <c r="W900" s="128"/>
    </row>
    <row r="901" s="76" customFormat="1" ht="13" spans="1:23">
      <c r="A901" s="91">
        <v>894</v>
      </c>
      <c r="B901" s="109"/>
      <c r="C901" s="110" t="s">
        <v>621</v>
      </c>
      <c r="D901" s="111"/>
      <c r="E901" s="112"/>
      <c r="F901" s="111"/>
      <c r="G901" s="111"/>
      <c r="H901" s="113">
        <f>SUM(H902:H913)</f>
        <v>63510</v>
      </c>
      <c r="I901" s="98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8"/>
      <c r="W901" s="128"/>
    </row>
    <row r="902" s="76" customFormat="1" ht="13" spans="1:23">
      <c r="A902" s="91">
        <v>895</v>
      </c>
      <c r="B902" s="109"/>
      <c r="C902" s="129" t="s">
        <v>672</v>
      </c>
      <c r="D902" s="111"/>
      <c r="E902" s="112">
        <v>10</v>
      </c>
      <c r="F902" s="111" t="s">
        <v>102</v>
      </c>
      <c r="G902" s="111">
        <v>2750</v>
      </c>
      <c r="H902" s="98">
        <f>G902*E902</f>
        <v>27500</v>
      </c>
      <c r="I902" s="98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8"/>
      <c r="W902" s="128"/>
    </row>
    <row r="903" s="76" customFormat="1" ht="13" spans="1:23">
      <c r="A903" s="91">
        <v>896</v>
      </c>
      <c r="B903" s="109"/>
      <c r="C903" s="129" t="s">
        <v>673</v>
      </c>
      <c r="D903" s="111"/>
      <c r="E903" s="112">
        <v>10</v>
      </c>
      <c r="F903" s="111" t="s">
        <v>674</v>
      </c>
      <c r="G903" s="111">
        <v>250</v>
      </c>
      <c r="H903" s="98">
        <f t="shared" ref="H903:H913" si="92">G903*E903</f>
        <v>2500</v>
      </c>
      <c r="I903" s="98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8"/>
      <c r="W903" s="128"/>
    </row>
    <row r="904" s="76" customFormat="1" ht="13" spans="1:23">
      <c r="A904" s="91">
        <v>897</v>
      </c>
      <c r="B904" s="109"/>
      <c r="C904" s="129" t="s">
        <v>106</v>
      </c>
      <c r="D904" s="111"/>
      <c r="E904" s="112">
        <v>30</v>
      </c>
      <c r="F904" s="111" t="s">
        <v>107</v>
      </c>
      <c r="G904" s="111">
        <v>284</v>
      </c>
      <c r="H904" s="98">
        <f t="shared" si="92"/>
        <v>8520</v>
      </c>
      <c r="I904" s="98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8"/>
      <c r="W904" s="128"/>
    </row>
    <row r="905" s="76" customFormat="1" ht="13" spans="1:23">
      <c r="A905" s="91">
        <v>898</v>
      </c>
      <c r="B905" s="109"/>
      <c r="C905" s="129" t="s">
        <v>177</v>
      </c>
      <c r="D905" s="111"/>
      <c r="E905" s="112">
        <v>10</v>
      </c>
      <c r="F905" s="111" t="s">
        <v>98</v>
      </c>
      <c r="G905" s="111">
        <v>250</v>
      </c>
      <c r="H905" s="98">
        <f t="shared" si="92"/>
        <v>2500</v>
      </c>
      <c r="I905" s="98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8"/>
      <c r="W905" s="128"/>
    </row>
    <row r="906" s="76" customFormat="1" ht="13" spans="1:23">
      <c r="A906" s="91">
        <v>899</v>
      </c>
      <c r="B906" s="109"/>
      <c r="C906" s="129" t="s">
        <v>203</v>
      </c>
      <c r="D906" s="111"/>
      <c r="E906" s="112">
        <v>15</v>
      </c>
      <c r="F906" s="111" t="s">
        <v>98</v>
      </c>
      <c r="G906" s="111">
        <v>250</v>
      </c>
      <c r="H906" s="98">
        <f t="shared" si="92"/>
        <v>3750</v>
      </c>
      <c r="I906" s="98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8"/>
      <c r="W906" s="128"/>
    </row>
    <row r="907" s="76" customFormat="1" ht="13" spans="1:23">
      <c r="A907" s="91">
        <v>900</v>
      </c>
      <c r="B907" s="109"/>
      <c r="C907" s="129" t="s">
        <v>675</v>
      </c>
      <c r="D907" s="111"/>
      <c r="E907" s="112">
        <v>15</v>
      </c>
      <c r="F907" s="111" t="s">
        <v>98</v>
      </c>
      <c r="G907" s="111">
        <v>41</v>
      </c>
      <c r="H907" s="98">
        <f t="shared" si="92"/>
        <v>615</v>
      </c>
      <c r="I907" s="98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8"/>
      <c r="W907" s="128"/>
    </row>
    <row r="908" s="76" customFormat="1" ht="13" spans="1:23">
      <c r="A908" s="91">
        <v>901</v>
      </c>
      <c r="B908" s="109"/>
      <c r="C908" s="129" t="s">
        <v>624</v>
      </c>
      <c r="D908" s="111"/>
      <c r="E908" s="112">
        <v>25</v>
      </c>
      <c r="F908" s="111" t="s">
        <v>107</v>
      </c>
      <c r="G908" s="111">
        <v>150</v>
      </c>
      <c r="H908" s="98">
        <f t="shared" si="92"/>
        <v>3750</v>
      </c>
      <c r="I908" s="98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8"/>
      <c r="W908" s="128"/>
    </row>
    <row r="909" s="76" customFormat="1" ht="13" spans="1:23">
      <c r="A909" s="91">
        <v>902</v>
      </c>
      <c r="B909" s="109"/>
      <c r="C909" s="129" t="s">
        <v>676</v>
      </c>
      <c r="D909" s="111"/>
      <c r="E909" s="112">
        <v>8</v>
      </c>
      <c r="F909" s="111" t="s">
        <v>98</v>
      </c>
      <c r="G909" s="111">
        <v>300</v>
      </c>
      <c r="H909" s="98">
        <f t="shared" si="92"/>
        <v>2400</v>
      </c>
      <c r="I909" s="98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8"/>
      <c r="W909" s="128"/>
    </row>
    <row r="910" s="76" customFormat="1" ht="13" spans="1:23">
      <c r="A910" s="91">
        <v>903</v>
      </c>
      <c r="B910" s="109"/>
      <c r="C910" s="129" t="s">
        <v>677</v>
      </c>
      <c r="D910" s="111"/>
      <c r="E910" s="112">
        <v>10</v>
      </c>
      <c r="F910" s="111" t="s">
        <v>678</v>
      </c>
      <c r="G910" s="111">
        <v>200</v>
      </c>
      <c r="H910" s="98">
        <f t="shared" si="92"/>
        <v>2000</v>
      </c>
      <c r="I910" s="98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8"/>
      <c r="W910" s="128"/>
    </row>
    <row r="911" s="76" customFormat="1" ht="13" spans="1:23">
      <c r="A911" s="91">
        <v>904</v>
      </c>
      <c r="B911" s="109"/>
      <c r="C911" s="129" t="s">
        <v>108</v>
      </c>
      <c r="D911" s="111"/>
      <c r="E911" s="112">
        <v>20</v>
      </c>
      <c r="F911" s="111" t="s">
        <v>107</v>
      </c>
      <c r="G911" s="111">
        <v>130</v>
      </c>
      <c r="H911" s="98">
        <f t="shared" si="92"/>
        <v>2600</v>
      </c>
      <c r="I911" s="98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8"/>
      <c r="W911" s="128"/>
    </row>
    <row r="912" s="76" customFormat="1" ht="13" spans="1:23">
      <c r="A912" s="91">
        <v>905</v>
      </c>
      <c r="B912" s="109"/>
      <c r="C912" s="129" t="s">
        <v>706</v>
      </c>
      <c r="D912" s="111"/>
      <c r="E912" s="112">
        <v>1</v>
      </c>
      <c r="F912" s="111" t="s">
        <v>98</v>
      </c>
      <c r="G912" s="111">
        <v>6039</v>
      </c>
      <c r="H912" s="98">
        <f t="shared" si="92"/>
        <v>6039</v>
      </c>
      <c r="I912" s="98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8"/>
      <c r="W912" s="128"/>
    </row>
    <row r="913" s="76" customFormat="1" ht="13" spans="1:23">
      <c r="A913" s="91">
        <v>906</v>
      </c>
      <c r="B913" s="109"/>
      <c r="C913" s="129" t="s">
        <v>679</v>
      </c>
      <c r="D913" s="111"/>
      <c r="E913" s="112">
        <v>1</v>
      </c>
      <c r="F913" s="111" t="s">
        <v>98</v>
      </c>
      <c r="G913" s="111">
        <v>1336</v>
      </c>
      <c r="H913" s="98">
        <f t="shared" si="92"/>
        <v>1336</v>
      </c>
      <c r="I913" s="98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8"/>
      <c r="W913" s="128"/>
    </row>
    <row r="914" s="76" customFormat="1" ht="13" spans="1:23">
      <c r="A914" s="91">
        <v>907</v>
      </c>
      <c r="B914" s="109"/>
      <c r="C914" s="110" t="s">
        <v>145</v>
      </c>
      <c r="D914" s="111"/>
      <c r="E914" s="112"/>
      <c r="F914" s="111"/>
      <c r="G914" s="111"/>
      <c r="H914" s="113">
        <f>SUM(H915:H916)</f>
        <v>123374</v>
      </c>
      <c r="I914" s="98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8"/>
      <c r="W914" s="128"/>
    </row>
    <row r="915" s="76" customFormat="1" ht="13" spans="1:23">
      <c r="A915" s="91">
        <v>908</v>
      </c>
      <c r="B915" s="109"/>
      <c r="C915" s="129" t="s">
        <v>189</v>
      </c>
      <c r="D915" s="111"/>
      <c r="E915" s="112">
        <v>2</v>
      </c>
      <c r="F915" s="111" t="s">
        <v>307</v>
      </c>
      <c r="G915" s="111">
        <v>49962</v>
      </c>
      <c r="H915" s="98">
        <f>G915*E915</f>
        <v>99924</v>
      </c>
      <c r="I915" s="98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8"/>
      <c r="W915" s="128"/>
    </row>
    <row r="916" s="76" customFormat="1" ht="13" spans="1:23">
      <c r="A916" s="91">
        <v>909</v>
      </c>
      <c r="B916" s="109"/>
      <c r="C916" s="129" t="s">
        <v>862</v>
      </c>
      <c r="D916" s="111"/>
      <c r="E916" s="112">
        <v>2</v>
      </c>
      <c r="F916" s="111" t="s">
        <v>98</v>
      </c>
      <c r="G916" s="111">
        <v>11725</v>
      </c>
      <c r="H916" s="98">
        <f t="shared" ref="H916" si="93">G916*E916</f>
        <v>23450</v>
      </c>
      <c r="I916" s="98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8"/>
      <c r="W916" s="128"/>
    </row>
    <row r="917" s="76" customFormat="1" ht="26" spans="1:23">
      <c r="A917" s="91">
        <v>910</v>
      </c>
      <c r="B917" s="109"/>
      <c r="C917" s="115" t="s">
        <v>625</v>
      </c>
      <c r="D917" s="111"/>
      <c r="E917" s="112"/>
      <c r="F917" s="111"/>
      <c r="G917" s="111"/>
      <c r="H917" s="113">
        <v>76651</v>
      </c>
      <c r="I917" s="98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8"/>
      <c r="W917" s="128"/>
    </row>
    <row r="918" s="76" customFormat="1" ht="13" spans="1:23">
      <c r="A918" s="91">
        <v>911</v>
      </c>
      <c r="B918" s="272" t="s">
        <v>23</v>
      </c>
      <c r="C918" s="105" t="s">
        <v>863</v>
      </c>
      <c r="D918" s="106" t="s">
        <v>473</v>
      </c>
      <c r="E918" s="107"/>
      <c r="F918" s="106"/>
      <c r="G918" s="106"/>
      <c r="H918" s="108">
        <f>SUM(H919:H921)</f>
        <v>641000</v>
      </c>
      <c r="I918" s="122" t="s">
        <v>26</v>
      </c>
      <c r="J918" s="123"/>
      <c r="K918" s="124">
        <v>1</v>
      </c>
      <c r="L918" s="124"/>
      <c r="M918" s="124"/>
      <c r="N918" s="124"/>
      <c r="O918" s="124"/>
      <c r="P918" s="124"/>
      <c r="Q918" s="124"/>
      <c r="R918" s="124"/>
      <c r="S918" s="124"/>
      <c r="T918" s="124"/>
      <c r="U918" s="123"/>
      <c r="V918" s="128"/>
      <c r="W918" s="128"/>
    </row>
    <row r="919" s="76" customFormat="1" ht="13" spans="1:23">
      <c r="A919" s="91">
        <v>912</v>
      </c>
      <c r="B919" s="135"/>
      <c r="C919" s="114" t="s">
        <v>864</v>
      </c>
      <c r="D919" s="111"/>
      <c r="E919" s="112">
        <v>1</v>
      </c>
      <c r="F919" s="111" t="s">
        <v>133</v>
      </c>
      <c r="G919" s="111">
        <v>236000</v>
      </c>
      <c r="H919" s="98">
        <f>G919*E919</f>
        <v>236000</v>
      </c>
      <c r="I919" s="98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8"/>
      <c r="W919" s="128"/>
    </row>
    <row r="920" s="76" customFormat="1" ht="13" spans="1:23">
      <c r="A920" s="91">
        <v>913</v>
      </c>
      <c r="B920" s="135"/>
      <c r="C920" s="114" t="s">
        <v>865</v>
      </c>
      <c r="D920" s="111"/>
      <c r="E920" s="112">
        <v>1</v>
      </c>
      <c r="F920" s="111" t="s">
        <v>133</v>
      </c>
      <c r="G920" s="111">
        <v>236000</v>
      </c>
      <c r="H920" s="98">
        <f t="shared" ref="H920:H921" si="94">G920*E920</f>
        <v>236000</v>
      </c>
      <c r="I920" s="98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8"/>
      <c r="W920" s="128"/>
    </row>
    <row r="921" s="76" customFormat="1" ht="13" spans="1:23">
      <c r="A921" s="91">
        <v>914</v>
      </c>
      <c r="B921" s="135"/>
      <c r="C921" s="114" t="s">
        <v>866</v>
      </c>
      <c r="D921" s="111"/>
      <c r="E921" s="112">
        <v>1</v>
      </c>
      <c r="F921" s="111" t="s">
        <v>133</v>
      </c>
      <c r="G921" s="111">
        <v>169000</v>
      </c>
      <c r="H921" s="98">
        <f t="shared" si="94"/>
        <v>169000</v>
      </c>
      <c r="I921" s="98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8"/>
      <c r="W921" s="128"/>
    </row>
    <row r="922" s="76" customFormat="1" ht="26" spans="1:23">
      <c r="A922" s="91">
        <v>915</v>
      </c>
      <c r="B922" s="272" t="s">
        <v>23</v>
      </c>
      <c r="C922" s="105" t="s">
        <v>867</v>
      </c>
      <c r="D922" s="106" t="s">
        <v>473</v>
      </c>
      <c r="E922" s="107"/>
      <c r="F922" s="106"/>
      <c r="G922" s="106"/>
      <c r="H922" s="108">
        <f>SUM(H923:H925)</f>
        <v>724000</v>
      </c>
      <c r="I922" s="122" t="s">
        <v>26</v>
      </c>
      <c r="J922" s="123"/>
      <c r="K922" s="124">
        <v>1</v>
      </c>
      <c r="L922" s="124"/>
      <c r="M922" s="124"/>
      <c r="N922" s="124"/>
      <c r="O922" s="124"/>
      <c r="P922" s="124"/>
      <c r="Q922" s="124"/>
      <c r="R922" s="124"/>
      <c r="S922" s="124"/>
      <c r="T922" s="124"/>
      <c r="U922" s="123"/>
      <c r="V922" s="128"/>
      <c r="W922" s="128"/>
    </row>
    <row r="923" s="76" customFormat="1" ht="13" spans="1:23">
      <c r="A923" s="91">
        <v>916</v>
      </c>
      <c r="B923" s="109"/>
      <c r="C923" s="114" t="s">
        <v>868</v>
      </c>
      <c r="D923" s="111"/>
      <c r="E923" s="112">
        <v>1</v>
      </c>
      <c r="F923" s="111" t="s">
        <v>133</v>
      </c>
      <c r="G923" s="111">
        <v>394000</v>
      </c>
      <c r="H923" s="98">
        <f>G923*E923</f>
        <v>394000</v>
      </c>
      <c r="I923" s="98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8"/>
      <c r="W923" s="128"/>
    </row>
    <row r="924" s="76" customFormat="1" ht="13" spans="1:23">
      <c r="A924" s="91">
        <v>917</v>
      </c>
      <c r="B924" s="109"/>
      <c r="C924" s="114" t="s">
        <v>869</v>
      </c>
      <c r="D924" s="111"/>
      <c r="E924" s="112">
        <v>1</v>
      </c>
      <c r="F924" s="111" t="s">
        <v>133</v>
      </c>
      <c r="G924" s="111">
        <v>180000</v>
      </c>
      <c r="H924" s="98">
        <f t="shared" ref="H924:H925" si="95">G924*E924</f>
        <v>180000</v>
      </c>
      <c r="I924" s="98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8"/>
      <c r="W924" s="128"/>
    </row>
    <row r="925" s="76" customFormat="1" ht="13" spans="1:23">
      <c r="A925" s="91">
        <v>918</v>
      </c>
      <c r="B925" s="109"/>
      <c r="C925" s="114" t="s">
        <v>870</v>
      </c>
      <c r="D925" s="111"/>
      <c r="E925" s="112">
        <v>1</v>
      </c>
      <c r="F925" s="111" t="s">
        <v>133</v>
      </c>
      <c r="G925" s="111">
        <v>150000</v>
      </c>
      <c r="H925" s="98">
        <f t="shared" si="95"/>
        <v>150000</v>
      </c>
      <c r="I925" s="98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8"/>
      <c r="W925" s="128"/>
    </row>
    <row r="926" s="76" customFormat="1" ht="26" spans="1:23">
      <c r="A926" s="91">
        <v>919</v>
      </c>
      <c r="B926" s="272" t="s">
        <v>23</v>
      </c>
      <c r="C926" s="105" t="s">
        <v>871</v>
      </c>
      <c r="D926" s="106" t="s">
        <v>473</v>
      </c>
      <c r="E926" s="107"/>
      <c r="F926" s="106"/>
      <c r="G926" s="106"/>
      <c r="H926" s="108">
        <f>SUM(H927:H928)</f>
        <v>405500</v>
      </c>
      <c r="I926" s="122" t="s">
        <v>26</v>
      </c>
      <c r="J926" s="123"/>
      <c r="K926" s="124">
        <v>1</v>
      </c>
      <c r="L926" s="124"/>
      <c r="M926" s="124"/>
      <c r="N926" s="124"/>
      <c r="O926" s="124"/>
      <c r="P926" s="124"/>
      <c r="Q926" s="124"/>
      <c r="R926" s="124"/>
      <c r="S926" s="124"/>
      <c r="T926" s="124"/>
      <c r="U926" s="123"/>
      <c r="V926" s="128"/>
      <c r="W926" s="128"/>
    </row>
    <row r="927" s="76" customFormat="1" ht="13" spans="1:23">
      <c r="A927" s="91">
        <v>920</v>
      </c>
      <c r="B927" s="135"/>
      <c r="C927" s="114" t="s">
        <v>872</v>
      </c>
      <c r="D927" s="111"/>
      <c r="E927" s="112">
        <v>1</v>
      </c>
      <c r="F927" s="111" t="s">
        <v>133</v>
      </c>
      <c r="G927" s="111">
        <v>236250</v>
      </c>
      <c r="H927" s="98">
        <f>G927*E927</f>
        <v>236250</v>
      </c>
      <c r="I927" s="98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8"/>
      <c r="W927" s="128"/>
    </row>
    <row r="928" s="76" customFormat="1" ht="13" spans="1:23">
      <c r="A928" s="91">
        <v>921</v>
      </c>
      <c r="B928" s="135"/>
      <c r="C928" s="114" t="s">
        <v>873</v>
      </c>
      <c r="D928" s="111"/>
      <c r="E928" s="112">
        <v>1</v>
      </c>
      <c r="F928" s="111" t="s">
        <v>133</v>
      </c>
      <c r="G928" s="111">
        <v>169250</v>
      </c>
      <c r="H928" s="98">
        <f>G928*E928</f>
        <v>169250</v>
      </c>
      <c r="I928" s="98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8"/>
      <c r="W928" s="128"/>
    </row>
    <row r="929" s="76" customFormat="1" ht="26" spans="1:23">
      <c r="A929" s="91">
        <v>922</v>
      </c>
      <c r="B929" s="272" t="s">
        <v>23</v>
      </c>
      <c r="C929" s="105" t="s">
        <v>874</v>
      </c>
      <c r="D929" s="106" t="s">
        <v>473</v>
      </c>
      <c r="E929" s="107"/>
      <c r="F929" s="106"/>
      <c r="G929" s="106"/>
      <c r="H929" s="108">
        <f>SUM(H930:H933)</f>
        <v>225000</v>
      </c>
      <c r="I929" s="122" t="s">
        <v>26</v>
      </c>
      <c r="J929" s="123"/>
      <c r="K929" s="124">
        <v>1</v>
      </c>
      <c r="L929" s="124"/>
      <c r="M929" s="124"/>
      <c r="N929" s="124"/>
      <c r="O929" s="124"/>
      <c r="P929" s="124"/>
      <c r="Q929" s="124"/>
      <c r="R929" s="124"/>
      <c r="S929" s="124"/>
      <c r="T929" s="124"/>
      <c r="U929" s="123"/>
      <c r="V929" s="128"/>
      <c r="W929" s="128"/>
    </row>
    <row r="930" s="76" customFormat="1" ht="13" spans="1:23">
      <c r="A930" s="91">
        <v>923</v>
      </c>
      <c r="B930" s="135"/>
      <c r="C930" s="114" t="s">
        <v>875</v>
      </c>
      <c r="D930" s="111"/>
      <c r="E930" s="112">
        <v>1</v>
      </c>
      <c r="F930" s="111" t="s">
        <v>133</v>
      </c>
      <c r="G930" s="111">
        <v>67500</v>
      </c>
      <c r="H930" s="98">
        <f>G930*E930</f>
        <v>67500</v>
      </c>
      <c r="I930" s="98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8"/>
      <c r="W930" s="128"/>
    </row>
    <row r="931" s="76" customFormat="1" ht="13" spans="1:23">
      <c r="A931" s="91">
        <v>924</v>
      </c>
      <c r="B931" s="135"/>
      <c r="C931" s="114" t="s">
        <v>876</v>
      </c>
      <c r="D931" s="111"/>
      <c r="E931" s="112">
        <v>1</v>
      </c>
      <c r="F931" s="111" t="s">
        <v>133</v>
      </c>
      <c r="G931" s="111">
        <v>52500</v>
      </c>
      <c r="H931" s="98">
        <f t="shared" ref="H931:H935" si="96">G931*E931</f>
        <v>52500</v>
      </c>
      <c r="I931" s="98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8"/>
      <c r="W931" s="128"/>
    </row>
    <row r="932" s="76" customFormat="1" ht="13" spans="1:23">
      <c r="A932" s="91">
        <v>925</v>
      </c>
      <c r="B932" s="135"/>
      <c r="C932" s="114" t="s">
        <v>877</v>
      </c>
      <c r="D932" s="111"/>
      <c r="E932" s="112">
        <v>1</v>
      </c>
      <c r="F932" s="111" t="s">
        <v>133</v>
      </c>
      <c r="G932" s="111">
        <v>52500</v>
      </c>
      <c r="H932" s="98">
        <f t="shared" si="96"/>
        <v>52500</v>
      </c>
      <c r="I932" s="98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8"/>
      <c r="W932" s="128"/>
    </row>
    <row r="933" s="76" customFormat="1" ht="13" spans="1:23">
      <c r="A933" s="91">
        <v>926</v>
      </c>
      <c r="B933" s="135"/>
      <c r="C933" s="114" t="s">
        <v>878</v>
      </c>
      <c r="D933" s="111"/>
      <c r="E933" s="112">
        <v>1</v>
      </c>
      <c r="F933" s="111" t="s">
        <v>133</v>
      </c>
      <c r="G933" s="111">
        <v>52500</v>
      </c>
      <c r="H933" s="98">
        <f t="shared" si="96"/>
        <v>52500</v>
      </c>
      <c r="I933" s="98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8"/>
      <c r="W933" s="128"/>
    </row>
    <row r="934" s="76" customFormat="1" ht="26" spans="1:23">
      <c r="A934" s="91">
        <v>927</v>
      </c>
      <c r="B934" s="272" t="s">
        <v>23</v>
      </c>
      <c r="C934" s="105" t="s">
        <v>879</v>
      </c>
      <c r="D934" s="106" t="s">
        <v>528</v>
      </c>
      <c r="E934" s="107">
        <v>4</v>
      </c>
      <c r="F934" s="106"/>
      <c r="G934" s="106">
        <f>SUM(H935:H953)</f>
        <v>3483500</v>
      </c>
      <c r="H934" s="108">
        <f t="shared" si="96"/>
        <v>13934000</v>
      </c>
      <c r="I934" s="122" t="s">
        <v>26</v>
      </c>
      <c r="J934" s="123"/>
      <c r="K934" s="124">
        <v>1</v>
      </c>
      <c r="L934" s="124"/>
      <c r="M934" s="124"/>
      <c r="N934" s="124">
        <v>1</v>
      </c>
      <c r="O934" s="124"/>
      <c r="P934" s="124"/>
      <c r="Q934" s="124">
        <v>1</v>
      </c>
      <c r="R934" s="124"/>
      <c r="S934" s="124">
        <v>1</v>
      </c>
      <c r="T934" s="124"/>
      <c r="U934" s="123"/>
      <c r="V934" s="128"/>
      <c r="W934" s="128"/>
    </row>
    <row r="935" s="76" customFormat="1" ht="13" spans="1:23">
      <c r="A935" s="91">
        <v>928</v>
      </c>
      <c r="B935" s="135"/>
      <c r="C935" s="114" t="s">
        <v>880</v>
      </c>
      <c r="D935" s="111"/>
      <c r="E935" s="112">
        <v>10</v>
      </c>
      <c r="F935" s="111" t="s">
        <v>121</v>
      </c>
      <c r="G935" s="111">
        <v>19300</v>
      </c>
      <c r="H935" s="98">
        <f t="shared" si="96"/>
        <v>193000</v>
      </c>
      <c r="I935" s="98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8"/>
      <c r="W935" s="128"/>
    </row>
    <row r="936" s="76" customFormat="1" ht="13" spans="1:23">
      <c r="A936" s="91">
        <v>929</v>
      </c>
      <c r="B936" s="135"/>
      <c r="C936" s="114" t="s">
        <v>881</v>
      </c>
      <c r="D936" s="111"/>
      <c r="E936" s="112">
        <v>7</v>
      </c>
      <c r="F936" s="111" t="s">
        <v>121</v>
      </c>
      <c r="G936" s="111">
        <v>25000</v>
      </c>
      <c r="H936" s="98">
        <f t="shared" ref="H936:H953" si="97">G936*E936</f>
        <v>175000</v>
      </c>
      <c r="I936" s="98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8"/>
      <c r="W936" s="128"/>
    </row>
    <row r="937" s="76" customFormat="1" ht="13" spans="1:23">
      <c r="A937" s="91">
        <v>930</v>
      </c>
      <c r="B937" s="135"/>
      <c r="C937" s="114" t="s">
        <v>882</v>
      </c>
      <c r="D937" s="111"/>
      <c r="E937" s="112">
        <v>7</v>
      </c>
      <c r="F937" s="111" t="s">
        <v>121</v>
      </c>
      <c r="G937" s="111">
        <v>27500</v>
      </c>
      <c r="H937" s="98">
        <f t="shared" si="97"/>
        <v>192500</v>
      </c>
      <c r="I937" s="98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8"/>
      <c r="W937" s="128"/>
    </row>
    <row r="938" s="76" customFormat="1" ht="13" spans="1:23">
      <c r="A938" s="91">
        <v>931</v>
      </c>
      <c r="B938" s="135"/>
      <c r="C938" s="114" t="s">
        <v>883</v>
      </c>
      <c r="D938" s="111"/>
      <c r="E938" s="112">
        <v>8</v>
      </c>
      <c r="F938" s="111" t="s">
        <v>121</v>
      </c>
      <c r="G938" s="111">
        <v>16031.25</v>
      </c>
      <c r="H938" s="98">
        <f t="shared" si="97"/>
        <v>128250</v>
      </c>
      <c r="I938" s="98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8"/>
      <c r="W938" s="128"/>
    </row>
    <row r="939" s="76" customFormat="1" ht="25" spans="1:23">
      <c r="A939" s="91">
        <v>932</v>
      </c>
      <c r="B939" s="135"/>
      <c r="C939" s="114" t="s">
        <v>884</v>
      </c>
      <c r="D939" s="111"/>
      <c r="E939" s="112">
        <v>7</v>
      </c>
      <c r="F939" s="111" t="s">
        <v>121</v>
      </c>
      <c r="G939" s="111">
        <v>40500</v>
      </c>
      <c r="H939" s="98">
        <f t="shared" si="97"/>
        <v>283500</v>
      </c>
      <c r="I939" s="98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8"/>
      <c r="W939" s="128"/>
    </row>
    <row r="940" s="76" customFormat="1" ht="13" spans="1:23">
      <c r="A940" s="91">
        <v>933</v>
      </c>
      <c r="B940" s="135"/>
      <c r="C940" s="114" t="s">
        <v>885</v>
      </c>
      <c r="D940" s="111"/>
      <c r="E940" s="112">
        <v>7</v>
      </c>
      <c r="F940" s="111" t="s">
        <v>121</v>
      </c>
      <c r="G940" s="111">
        <v>28750</v>
      </c>
      <c r="H940" s="98">
        <f t="shared" si="97"/>
        <v>201250</v>
      </c>
      <c r="I940" s="98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8"/>
      <c r="W940" s="128"/>
    </row>
    <row r="941" s="76" customFormat="1" ht="13" spans="1:23">
      <c r="A941" s="91">
        <v>934</v>
      </c>
      <c r="B941" s="135"/>
      <c r="C941" s="114" t="s">
        <v>886</v>
      </c>
      <c r="D941" s="111"/>
      <c r="E941" s="112">
        <v>7</v>
      </c>
      <c r="F941" s="111" t="s">
        <v>121</v>
      </c>
      <c r="G941" s="111">
        <v>27500</v>
      </c>
      <c r="H941" s="98">
        <f t="shared" si="97"/>
        <v>192500</v>
      </c>
      <c r="I941" s="98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8"/>
      <c r="W941" s="128"/>
    </row>
    <row r="942" s="76" customFormat="1" ht="13" spans="1:23">
      <c r="A942" s="91">
        <v>935</v>
      </c>
      <c r="B942" s="135"/>
      <c r="C942" s="114" t="s">
        <v>887</v>
      </c>
      <c r="D942" s="111"/>
      <c r="E942" s="112">
        <v>7</v>
      </c>
      <c r="F942" s="111" t="s">
        <v>121</v>
      </c>
      <c r="G942" s="111">
        <v>26500</v>
      </c>
      <c r="H942" s="98">
        <f t="shared" si="97"/>
        <v>185500</v>
      </c>
      <c r="I942" s="98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8"/>
      <c r="W942" s="128"/>
    </row>
    <row r="943" s="76" customFormat="1" ht="13" spans="1:23">
      <c r="A943" s="91">
        <v>936</v>
      </c>
      <c r="B943" s="135"/>
      <c r="C943" s="114" t="s">
        <v>888</v>
      </c>
      <c r="D943" s="111"/>
      <c r="E943" s="112">
        <v>7</v>
      </c>
      <c r="F943" s="111" t="s">
        <v>121</v>
      </c>
      <c r="G943" s="111">
        <v>25000</v>
      </c>
      <c r="H943" s="98">
        <f t="shared" si="97"/>
        <v>175000</v>
      </c>
      <c r="I943" s="98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8"/>
      <c r="W943" s="128"/>
    </row>
    <row r="944" s="76" customFormat="1" ht="13" spans="1:23">
      <c r="A944" s="91">
        <v>937</v>
      </c>
      <c r="B944" s="135"/>
      <c r="C944" s="114" t="s">
        <v>889</v>
      </c>
      <c r="D944" s="111"/>
      <c r="E944" s="112">
        <v>7</v>
      </c>
      <c r="F944" s="111" t="s">
        <v>121</v>
      </c>
      <c r="G944" s="111">
        <v>27500</v>
      </c>
      <c r="H944" s="98">
        <f t="shared" si="97"/>
        <v>192500</v>
      </c>
      <c r="I944" s="98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8"/>
      <c r="W944" s="128"/>
    </row>
    <row r="945" s="76" customFormat="1" ht="13" spans="1:23">
      <c r="A945" s="91">
        <v>938</v>
      </c>
      <c r="B945" s="135"/>
      <c r="C945" s="114" t="s">
        <v>890</v>
      </c>
      <c r="D945" s="111"/>
      <c r="E945" s="112">
        <v>7</v>
      </c>
      <c r="F945" s="111" t="s">
        <v>121</v>
      </c>
      <c r="G945" s="111">
        <v>55000</v>
      </c>
      <c r="H945" s="98">
        <f t="shared" si="97"/>
        <v>385000</v>
      </c>
      <c r="I945" s="98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8"/>
      <c r="W945" s="128"/>
    </row>
    <row r="946" s="76" customFormat="1" ht="13" spans="1:23">
      <c r="A946" s="91">
        <v>939</v>
      </c>
      <c r="B946" s="135"/>
      <c r="C946" s="114" t="s">
        <v>891</v>
      </c>
      <c r="D946" s="111"/>
      <c r="E946" s="112">
        <v>7</v>
      </c>
      <c r="F946" s="111" t="s">
        <v>121</v>
      </c>
      <c r="G946" s="111">
        <v>27500</v>
      </c>
      <c r="H946" s="98">
        <f t="shared" si="97"/>
        <v>192500</v>
      </c>
      <c r="I946" s="98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8"/>
      <c r="W946" s="128"/>
    </row>
    <row r="947" s="76" customFormat="1" ht="13" spans="1:23">
      <c r="A947" s="91">
        <v>940</v>
      </c>
      <c r="B947" s="135"/>
      <c r="C947" s="114" t="s">
        <v>892</v>
      </c>
      <c r="D947" s="111"/>
      <c r="E947" s="112">
        <v>7</v>
      </c>
      <c r="F947" s="111" t="s">
        <v>121</v>
      </c>
      <c r="G947" s="111">
        <v>18000</v>
      </c>
      <c r="H947" s="98">
        <f t="shared" si="97"/>
        <v>126000</v>
      </c>
      <c r="I947" s="98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8"/>
      <c r="W947" s="128"/>
    </row>
    <row r="948" s="76" customFormat="1" ht="13" spans="1:23">
      <c r="A948" s="91">
        <v>941</v>
      </c>
      <c r="B948" s="135"/>
      <c r="C948" s="114" t="s">
        <v>893</v>
      </c>
      <c r="D948" s="111"/>
      <c r="E948" s="112">
        <v>7</v>
      </c>
      <c r="F948" s="111" t="s">
        <v>121</v>
      </c>
      <c r="G948" s="111">
        <v>18000</v>
      </c>
      <c r="H948" s="98">
        <f t="shared" si="97"/>
        <v>126000</v>
      </c>
      <c r="I948" s="98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8"/>
      <c r="W948" s="128"/>
    </row>
    <row r="949" s="76" customFormat="1" ht="13" spans="1:23">
      <c r="A949" s="91">
        <v>942</v>
      </c>
      <c r="B949" s="135"/>
      <c r="C949" s="114" t="s">
        <v>894</v>
      </c>
      <c r="D949" s="111"/>
      <c r="E949" s="112">
        <v>7</v>
      </c>
      <c r="F949" s="111" t="s">
        <v>121</v>
      </c>
      <c r="G949" s="111">
        <v>18250</v>
      </c>
      <c r="H949" s="98">
        <f t="shared" si="97"/>
        <v>127750</v>
      </c>
      <c r="I949" s="98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8"/>
      <c r="W949" s="128"/>
    </row>
    <row r="950" s="76" customFormat="1" ht="13" spans="1:23">
      <c r="A950" s="91">
        <v>943</v>
      </c>
      <c r="B950" s="135"/>
      <c r="C950" s="114" t="s">
        <v>895</v>
      </c>
      <c r="D950" s="111"/>
      <c r="E950" s="112">
        <v>7</v>
      </c>
      <c r="F950" s="111" t="s">
        <v>121</v>
      </c>
      <c r="G950" s="111">
        <v>34750</v>
      </c>
      <c r="H950" s="98">
        <f t="shared" si="97"/>
        <v>243250</v>
      </c>
      <c r="I950" s="98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8"/>
      <c r="W950" s="128"/>
    </row>
    <row r="951" s="76" customFormat="1" ht="13" spans="1:23">
      <c r="A951" s="91">
        <v>944</v>
      </c>
      <c r="B951" s="135"/>
      <c r="C951" s="114" t="s">
        <v>896</v>
      </c>
      <c r="D951" s="111"/>
      <c r="E951" s="112">
        <v>7</v>
      </c>
      <c r="F951" s="111" t="s">
        <v>121</v>
      </c>
      <c r="G951" s="111">
        <v>18500</v>
      </c>
      <c r="H951" s="98">
        <f t="shared" si="97"/>
        <v>129500</v>
      </c>
      <c r="I951" s="98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8"/>
      <c r="W951" s="128"/>
    </row>
    <row r="952" s="76" customFormat="1" ht="13" spans="1:23">
      <c r="A952" s="91">
        <v>945</v>
      </c>
      <c r="B952" s="135"/>
      <c r="C952" s="114" t="s">
        <v>897</v>
      </c>
      <c r="D952" s="111"/>
      <c r="E952" s="112">
        <v>7</v>
      </c>
      <c r="F952" s="111" t="s">
        <v>121</v>
      </c>
      <c r="G952" s="111">
        <v>21000</v>
      </c>
      <c r="H952" s="98">
        <f t="shared" si="97"/>
        <v>147000</v>
      </c>
      <c r="I952" s="98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8"/>
      <c r="W952" s="128"/>
    </row>
    <row r="953" s="76" customFormat="1" ht="13" spans="1:23">
      <c r="A953" s="91">
        <v>946</v>
      </c>
      <c r="B953" s="135"/>
      <c r="C953" s="114" t="s">
        <v>898</v>
      </c>
      <c r="D953" s="111"/>
      <c r="E953" s="112">
        <v>7</v>
      </c>
      <c r="F953" s="111" t="s">
        <v>121</v>
      </c>
      <c r="G953" s="111">
        <v>12500</v>
      </c>
      <c r="H953" s="98">
        <f t="shared" si="97"/>
        <v>87500</v>
      </c>
      <c r="I953" s="98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8"/>
      <c r="W953" s="128"/>
    </row>
    <row r="954" s="75" customFormat="1" ht="26" spans="1:23">
      <c r="A954" s="91">
        <v>947</v>
      </c>
      <c r="B954" s="270" t="s">
        <v>54</v>
      </c>
      <c r="C954" s="136" t="s">
        <v>899</v>
      </c>
      <c r="D954" s="101"/>
      <c r="E954" s="102"/>
      <c r="F954" s="101"/>
      <c r="G954" s="101"/>
      <c r="H954" s="103">
        <f>H955+H958+H961</f>
        <v>95012547.5</v>
      </c>
      <c r="I954" s="120" t="s">
        <v>65</v>
      </c>
      <c r="J954" s="121">
        <f>SUM(J955:J969)</f>
        <v>3</v>
      </c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7"/>
      <c r="W954" s="127"/>
    </row>
    <row r="955" s="76" customFormat="1" ht="26" spans="1:23">
      <c r="A955" s="91">
        <v>948</v>
      </c>
      <c r="B955" s="271" t="s">
        <v>54</v>
      </c>
      <c r="C955" s="105" t="s">
        <v>900</v>
      </c>
      <c r="D955" s="106" t="s">
        <v>901</v>
      </c>
      <c r="E955" s="107"/>
      <c r="F955" s="106"/>
      <c r="G955" s="106"/>
      <c r="H955" s="108">
        <f>SUM(H956:H957)</f>
        <v>48500000</v>
      </c>
      <c r="I955" s="122" t="s">
        <v>65</v>
      </c>
      <c r="J955" s="124">
        <v>1</v>
      </c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8"/>
      <c r="W955" s="128"/>
    </row>
    <row r="956" s="76" customFormat="1" ht="13" spans="1:23">
      <c r="A956" s="91">
        <v>949</v>
      </c>
      <c r="B956" s="109"/>
      <c r="C956" s="129" t="s">
        <v>902</v>
      </c>
      <c r="D956" s="111"/>
      <c r="E956" s="112">
        <v>750</v>
      </c>
      <c r="F956" s="111" t="s">
        <v>98</v>
      </c>
      <c r="G956" s="111">
        <v>30000</v>
      </c>
      <c r="H956" s="98">
        <f>G956*E956</f>
        <v>22500000</v>
      </c>
      <c r="I956" s="98"/>
      <c r="J956" s="131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8"/>
      <c r="W956" s="128"/>
    </row>
    <row r="957" s="76" customFormat="1" ht="13" spans="1:23">
      <c r="A957" s="91">
        <v>950</v>
      </c>
      <c r="B957" s="109"/>
      <c r="C957" s="129" t="s">
        <v>903</v>
      </c>
      <c r="D957" s="111"/>
      <c r="E957" s="112">
        <v>2000</v>
      </c>
      <c r="F957" s="111" t="s">
        <v>98</v>
      </c>
      <c r="G957" s="111">
        <v>13000</v>
      </c>
      <c r="H957" s="98">
        <f>G957*E957</f>
        <v>26000000</v>
      </c>
      <c r="I957" s="98"/>
      <c r="J957" s="131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8"/>
      <c r="W957" s="128"/>
    </row>
    <row r="958" s="76" customFormat="1" ht="26" spans="1:23">
      <c r="A958" s="91">
        <v>951</v>
      </c>
      <c r="B958" s="271" t="s">
        <v>54</v>
      </c>
      <c r="C958" s="105" t="s">
        <v>904</v>
      </c>
      <c r="D958" s="106" t="s">
        <v>901</v>
      </c>
      <c r="E958" s="107"/>
      <c r="F958" s="106"/>
      <c r="G958" s="106"/>
      <c r="H958" s="108">
        <f>SUM(H959:H960)</f>
        <v>36377712.5</v>
      </c>
      <c r="I958" s="122" t="s">
        <v>65</v>
      </c>
      <c r="J958" s="124">
        <v>1</v>
      </c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8"/>
      <c r="W958" s="128"/>
    </row>
    <row r="959" s="76" customFormat="1" ht="13" spans="1:23">
      <c r="A959" s="91">
        <v>952</v>
      </c>
      <c r="B959" s="109"/>
      <c r="C959" s="129" t="s">
        <v>905</v>
      </c>
      <c r="D959" s="111"/>
      <c r="E959" s="112">
        <v>2500</v>
      </c>
      <c r="F959" s="111" t="s">
        <v>98</v>
      </c>
      <c r="G959" s="111">
        <v>12500</v>
      </c>
      <c r="H959" s="98">
        <f>G959*E959</f>
        <v>31250000</v>
      </c>
      <c r="I959" s="98"/>
      <c r="J959" s="131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8"/>
      <c r="W959" s="128"/>
    </row>
    <row r="960" s="76" customFormat="1" ht="13" spans="1:23">
      <c r="A960" s="91">
        <v>953</v>
      </c>
      <c r="B960" s="109"/>
      <c r="C960" s="129" t="s">
        <v>906</v>
      </c>
      <c r="D960" s="111"/>
      <c r="E960" s="112">
        <v>250</v>
      </c>
      <c r="F960" s="111" t="s">
        <v>98</v>
      </c>
      <c r="G960" s="111">
        <v>20510.85</v>
      </c>
      <c r="H960" s="98">
        <f>G960*E960</f>
        <v>5127712.5</v>
      </c>
      <c r="I960" s="98"/>
      <c r="J960" s="131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8"/>
      <c r="W960" s="128"/>
    </row>
    <row r="961" s="76" customFormat="1" ht="26" spans="1:23">
      <c r="A961" s="91">
        <v>954</v>
      </c>
      <c r="B961" s="271" t="s">
        <v>54</v>
      </c>
      <c r="C961" s="105" t="s">
        <v>907</v>
      </c>
      <c r="D961" s="106" t="s">
        <v>901</v>
      </c>
      <c r="E961" s="107"/>
      <c r="F961" s="106"/>
      <c r="G961" s="106"/>
      <c r="H961" s="108">
        <f>SUM(H962:H969)</f>
        <v>10134835</v>
      </c>
      <c r="I961" s="122" t="s">
        <v>65</v>
      </c>
      <c r="J961" s="124">
        <v>1</v>
      </c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8"/>
      <c r="W961" s="128"/>
    </row>
    <row r="962" s="76" customFormat="1" ht="13" spans="1:23">
      <c r="A962" s="91">
        <v>955</v>
      </c>
      <c r="B962" s="109"/>
      <c r="C962" s="129" t="s">
        <v>908</v>
      </c>
      <c r="D962" s="111"/>
      <c r="E962" s="112">
        <v>50</v>
      </c>
      <c r="F962" s="111" t="s">
        <v>102</v>
      </c>
      <c r="G962" s="111">
        <v>2600</v>
      </c>
      <c r="H962" s="98">
        <f>G962*E962</f>
        <v>130000</v>
      </c>
      <c r="I962" s="113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8"/>
      <c r="W962" s="128"/>
    </row>
    <row r="963" s="76" customFormat="1" ht="13" spans="1:23">
      <c r="A963" s="91">
        <v>956</v>
      </c>
      <c r="B963" s="109"/>
      <c r="C963" s="129" t="s">
        <v>909</v>
      </c>
      <c r="D963" s="111"/>
      <c r="E963" s="112">
        <v>1</v>
      </c>
      <c r="F963" s="111" t="s">
        <v>102</v>
      </c>
      <c r="G963" s="111">
        <v>5205</v>
      </c>
      <c r="H963" s="98">
        <f t="shared" ref="H963:H967" si="98">G963*E963</f>
        <v>5205</v>
      </c>
      <c r="I963" s="113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8"/>
      <c r="W963" s="128"/>
    </row>
    <row r="964" s="76" customFormat="1" ht="13" spans="1:23">
      <c r="A964" s="91">
        <v>957</v>
      </c>
      <c r="B964" s="109"/>
      <c r="C964" s="129" t="s">
        <v>910</v>
      </c>
      <c r="D964" s="111"/>
      <c r="E964" s="112">
        <v>30</v>
      </c>
      <c r="F964" s="111" t="s">
        <v>102</v>
      </c>
      <c r="G964" s="111">
        <v>14560</v>
      </c>
      <c r="H964" s="98">
        <f t="shared" si="98"/>
        <v>436800</v>
      </c>
      <c r="I964" s="113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8"/>
      <c r="W964" s="128"/>
    </row>
    <row r="965" s="76" customFormat="1" ht="13" spans="1:23">
      <c r="A965" s="91">
        <v>958</v>
      </c>
      <c r="B965" s="109"/>
      <c r="C965" s="129" t="s">
        <v>911</v>
      </c>
      <c r="D965" s="111"/>
      <c r="E965" s="112">
        <v>28</v>
      </c>
      <c r="F965" s="111" t="s">
        <v>102</v>
      </c>
      <c r="G965" s="111">
        <v>4215</v>
      </c>
      <c r="H965" s="98">
        <f t="shared" si="98"/>
        <v>118020</v>
      </c>
      <c r="I965" s="113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8"/>
      <c r="W965" s="128"/>
    </row>
    <row r="966" s="76" customFormat="1" ht="13" spans="1:23">
      <c r="A966" s="91">
        <v>959</v>
      </c>
      <c r="B966" s="109"/>
      <c r="C966" s="129" t="s">
        <v>912</v>
      </c>
      <c r="D966" s="111"/>
      <c r="E966" s="112">
        <v>29</v>
      </c>
      <c r="F966" s="111" t="s">
        <v>102</v>
      </c>
      <c r="G966" s="111">
        <v>10240</v>
      </c>
      <c r="H966" s="98">
        <f t="shared" si="98"/>
        <v>296960</v>
      </c>
      <c r="I966" s="113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8"/>
      <c r="W966" s="128"/>
    </row>
    <row r="967" s="76" customFormat="1" ht="13" spans="1:23">
      <c r="A967" s="91">
        <v>960</v>
      </c>
      <c r="B967" s="109"/>
      <c r="C967" s="129" t="s">
        <v>913</v>
      </c>
      <c r="D967" s="111"/>
      <c r="E967" s="112">
        <v>40</v>
      </c>
      <c r="F967" s="111" t="s">
        <v>102</v>
      </c>
      <c r="G967" s="111">
        <v>13000</v>
      </c>
      <c r="H967" s="98">
        <f t="shared" si="98"/>
        <v>520000</v>
      </c>
      <c r="I967" s="113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8"/>
      <c r="W967" s="128"/>
    </row>
    <row r="968" s="76" customFormat="1" ht="13" spans="1:23">
      <c r="A968" s="91">
        <v>961</v>
      </c>
      <c r="B968" s="109"/>
      <c r="C968" s="129" t="s">
        <v>914</v>
      </c>
      <c r="D968" s="111"/>
      <c r="E968" s="112">
        <v>70</v>
      </c>
      <c r="F968" s="111" t="s">
        <v>102</v>
      </c>
      <c r="G968" s="111">
        <v>4680</v>
      </c>
      <c r="H968" s="98">
        <f t="shared" ref="H968:H969" si="99">G968*E968</f>
        <v>327600</v>
      </c>
      <c r="I968" s="113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8"/>
      <c r="W968" s="128"/>
    </row>
    <row r="969" s="76" customFormat="1" ht="13" spans="1:23">
      <c r="A969" s="91">
        <v>962</v>
      </c>
      <c r="B969" s="109"/>
      <c r="C969" s="129" t="s">
        <v>915</v>
      </c>
      <c r="D969" s="111"/>
      <c r="E969" s="112">
        <v>595</v>
      </c>
      <c r="F969" s="111" t="s">
        <v>102</v>
      </c>
      <c r="G969" s="111">
        <v>13950</v>
      </c>
      <c r="H969" s="98">
        <f t="shared" si="99"/>
        <v>8300250</v>
      </c>
      <c r="I969" s="113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8"/>
      <c r="W969" s="128"/>
    </row>
    <row r="970" s="75" customFormat="1" ht="13" spans="1:23">
      <c r="A970" s="91">
        <v>963</v>
      </c>
      <c r="B970" s="270" t="s">
        <v>37</v>
      </c>
      <c r="C970" s="136" t="s">
        <v>916</v>
      </c>
      <c r="D970" s="101"/>
      <c r="E970" s="102"/>
      <c r="F970" s="101"/>
      <c r="G970" s="101"/>
      <c r="H970" s="103">
        <f>H971+H974+H977+H981</f>
        <v>12856122.8</v>
      </c>
      <c r="I970" s="120" t="s">
        <v>65</v>
      </c>
      <c r="J970" s="121">
        <f>SUM(J971:J982)</f>
        <v>4</v>
      </c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7"/>
      <c r="W970" s="127"/>
    </row>
    <row r="971" s="76" customFormat="1" ht="26" spans="1:23">
      <c r="A971" s="91">
        <v>964</v>
      </c>
      <c r="B971" s="271" t="s">
        <v>37</v>
      </c>
      <c r="C971" s="105" t="s">
        <v>917</v>
      </c>
      <c r="D971" s="106" t="s">
        <v>901</v>
      </c>
      <c r="E971" s="107"/>
      <c r="F971" s="106"/>
      <c r="G971" s="106"/>
      <c r="H971" s="108">
        <f>SUM(H972:H973)</f>
        <v>1031194.8</v>
      </c>
      <c r="I971" s="122" t="s">
        <v>65</v>
      </c>
      <c r="J971" s="124">
        <v>1</v>
      </c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8"/>
      <c r="W971" s="128"/>
    </row>
    <row r="972" s="76" customFormat="1" ht="13" spans="1:23">
      <c r="A972" s="91">
        <v>965</v>
      </c>
      <c r="B972" s="109"/>
      <c r="C972" s="129" t="s">
        <v>327</v>
      </c>
      <c r="D972" s="111"/>
      <c r="E972" s="112">
        <v>2</v>
      </c>
      <c r="F972" s="111" t="s">
        <v>102</v>
      </c>
      <c r="G972" s="111">
        <v>47747.4</v>
      </c>
      <c r="H972" s="98">
        <f>G972*E972</f>
        <v>95494.8</v>
      </c>
      <c r="I972" s="113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8"/>
      <c r="W972" s="128"/>
    </row>
    <row r="973" s="76" customFormat="1" ht="13" spans="1:23">
      <c r="A973" s="91">
        <v>966</v>
      </c>
      <c r="B973" s="109"/>
      <c r="C973" s="129" t="s">
        <v>328</v>
      </c>
      <c r="D973" s="111"/>
      <c r="E973" s="112">
        <v>50</v>
      </c>
      <c r="F973" s="111" t="s">
        <v>102</v>
      </c>
      <c r="G973" s="111">
        <v>18714</v>
      </c>
      <c r="H973" s="98">
        <f t="shared" ref="H973" si="100">G973*E973</f>
        <v>935700</v>
      </c>
      <c r="I973" s="113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8"/>
      <c r="W973" s="128"/>
    </row>
    <row r="974" s="76" customFormat="1" ht="13" spans="1:23">
      <c r="A974" s="91">
        <v>967</v>
      </c>
      <c r="B974" s="271" t="s">
        <v>37</v>
      </c>
      <c r="C974" s="105" t="s">
        <v>329</v>
      </c>
      <c r="D974" s="106" t="s">
        <v>39</v>
      </c>
      <c r="E974" s="107"/>
      <c r="F974" s="106"/>
      <c r="G974" s="106"/>
      <c r="H974" s="108">
        <f>SUM(H975:H976)</f>
        <v>5211928</v>
      </c>
      <c r="I974" s="122" t="s">
        <v>65</v>
      </c>
      <c r="J974" s="124">
        <v>1</v>
      </c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8"/>
      <c r="W974" s="128"/>
    </row>
    <row r="975" s="76" customFormat="1" ht="13" spans="1:23">
      <c r="A975" s="91">
        <v>968</v>
      </c>
      <c r="B975" s="109"/>
      <c r="C975" s="129" t="s">
        <v>330</v>
      </c>
      <c r="D975" s="111"/>
      <c r="E975" s="112">
        <v>430</v>
      </c>
      <c r="F975" s="111" t="s">
        <v>102</v>
      </c>
      <c r="G975" s="111">
        <v>11231</v>
      </c>
      <c r="H975" s="98">
        <f>G975*E975</f>
        <v>4829330</v>
      </c>
      <c r="I975" s="113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8"/>
      <c r="W975" s="128"/>
    </row>
    <row r="976" s="76" customFormat="1" ht="13" spans="1:23">
      <c r="A976" s="91">
        <v>969</v>
      </c>
      <c r="B976" s="109"/>
      <c r="C976" s="129" t="s">
        <v>327</v>
      </c>
      <c r="D976" s="111"/>
      <c r="E976" s="112">
        <v>8</v>
      </c>
      <c r="F976" s="111" t="s">
        <v>98</v>
      </c>
      <c r="G976" s="111">
        <v>47824.75</v>
      </c>
      <c r="H976" s="98">
        <f t="shared" ref="H976" si="101">G976*E976</f>
        <v>382598</v>
      </c>
      <c r="I976" s="113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8"/>
      <c r="W976" s="128"/>
    </row>
    <row r="977" s="76" customFormat="1" ht="13" spans="1:23">
      <c r="A977" s="91">
        <v>970</v>
      </c>
      <c r="B977" s="272" t="s">
        <v>37</v>
      </c>
      <c r="C977" s="105" t="s">
        <v>918</v>
      </c>
      <c r="D977" s="106" t="s">
        <v>228</v>
      </c>
      <c r="E977" s="107"/>
      <c r="F977" s="106"/>
      <c r="G977" s="106"/>
      <c r="H977" s="108">
        <f>SUM(H978:H980)</f>
        <v>5092000</v>
      </c>
      <c r="I977" s="122" t="s">
        <v>65</v>
      </c>
      <c r="J977" s="124">
        <v>1</v>
      </c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3"/>
      <c r="V977" s="128"/>
      <c r="W977" s="128"/>
    </row>
    <row r="978" s="76" customFormat="1" ht="13" spans="1:23">
      <c r="A978" s="91">
        <v>971</v>
      </c>
      <c r="B978" s="135"/>
      <c r="C978" s="129" t="s">
        <v>919</v>
      </c>
      <c r="D978" s="111"/>
      <c r="E978" s="112">
        <v>50</v>
      </c>
      <c r="F978" s="111" t="s">
        <v>102</v>
      </c>
      <c r="G978" s="111">
        <v>16000</v>
      </c>
      <c r="H978" s="98">
        <f>G978*E978</f>
        <v>800000</v>
      </c>
      <c r="I978" s="98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8"/>
      <c r="W978" s="128"/>
    </row>
    <row r="979" s="76" customFormat="1" ht="13" spans="1:23">
      <c r="A979" s="91">
        <v>972</v>
      </c>
      <c r="B979" s="135"/>
      <c r="C979" s="129" t="s">
        <v>920</v>
      </c>
      <c r="D979" s="111"/>
      <c r="E979" s="112">
        <v>40</v>
      </c>
      <c r="F979" s="111" t="s">
        <v>102</v>
      </c>
      <c r="G979" s="111">
        <v>44800</v>
      </c>
      <c r="H979" s="98">
        <f>G979*E979</f>
        <v>1792000</v>
      </c>
      <c r="I979" s="98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8"/>
      <c r="W979" s="128"/>
    </row>
    <row r="980" s="76" customFormat="1" ht="13" spans="1:23">
      <c r="A980" s="91">
        <v>973</v>
      </c>
      <c r="B980" s="135"/>
      <c r="C980" s="129" t="s">
        <v>921</v>
      </c>
      <c r="D980" s="111"/>
      <c r="E980" s="112">
        <v>100</v>
      </c>
      <c r="F980" s="111" t="s">
        <v>102</v>
      </c>
      <c r="G980" s="111">
        <v>25000</v>
      </c>
      <c r="H980" s="98">
        <f>G980*E980</f>
        <v>2500000</v>
      </c>
      <c r="I980" s="98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8"/>
      <c r="W980" s="128"/>
    </row>
    <row r="981" s="76" customFormat="1" ht="26" spans="1:23">
      <c r="A981" s="91">
        <v>974</v>
      </c>
      <c r="B981" s="272" t="s">
        <v>37</v>
      </c>
      <c r="C981" s="105" t="s">
        <v>922</v>
      </c>
      <c r="D981" s="106" t="s">
        <v>901</v>
      </c>
      <c r="E981" s="107"/>
      <c r="F981" s="106"/>
      <c r="G981" s="106"/>
      <c r="H981" s="108">
        <f>H982</f>
        <v>1521000</v>
      </c>
      <c r="I981" s="122" t="s">
        <v>65</v>
      </c>
      <c r="J981" s="124">
        <v>1</v>
      </c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3"/>
      <c r="V981" s="128"/>
      <c r="W981" s="128"/>
    </row>
    <row r="982" s="76" customFormat="1" ht="13" spans="1:23">
      <c r="A982" s="91">
        <v>975</v>
      </c>
      <c r="B982" s="109"/>
      <c r="C982" s="129" t="s">
        <v>923</v>
      </c>
      <c r="D982" s="111"/>
      <c r="E982" s="112">
        <v>40</v>
      </c>
      <c r="F982" s="111" t="s">
        <v>102</v>
      </c>
      <c r="G982" s="111">
        <v>38025</v>
      </c>
      <c r="H982" s="98">
        <f>G982*E982</f>
        <v>1521000</v>
      </c>
      <c r="I982" s="98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8"/>
      <c r="W982" s="128"/>
    </row>
    <row r="983" s="75" customFormat="1" ht="13" spans="1:23">
      <c r="A983" s="91">
        <v>976</v>
      </c>
      <c r="B983" s="270" t="s">
        <v>37</v>
      </c>
      <c r="C983" s="136" t="s">
        <v>916</v>
      </c>
      <c r="D983" s="101"/>
      <c r="E983" s="102"/>
      <c r="F983" s="101"/>
      <c r="G983" s="101"/>
      <c r="H983" s="103">
        <f>H984+H988+H990+H993+H998</f>
        <v>16602334</v>
      </c>
      <c r="I983" s="120" t="s">
        <v>26</v>
      </c>
      <c r="J983" s="121"/>
      <c r="K983" s="121">
        <f t="shared" ref="K983:S983" si="102">SUM(K984:K1005)</f>
        <v>5</v>
      </c>
      <c r="L983" s="121">
        <f t="shared" si="102"/>
        <v>2</v>
      </c>
      <c r="M983" s="121">
        <f t="shared" si="102"/>
        <v>2</v>
      </c>
      <c r="N983" s="121">
        <f t="shared" si="102"/>
        <v>5</v>
      </c>
      <c r="O983" s="121">
        <f t="shared" si="102"/>
        <v>2</v>
      </c>
      <c r="P983" s="121">
        <f t="shared" si="102"/>
        <v>5</v>
      </c>
      <c r="Q983" s="121">
        <f t="shared" si="102"/>
        <v>4</v>
      </c>
      <c r="R983" s="121">
        <f t="shared" si="102"/>
        <v>2</v>
      </c>
      <c r="S983" s="121">
        <f t="shared" si="102"/>
        <v>5</v>
      </c>
      <c r="T983" s="121"/>
      <c r="U983" s="121"/>
      <c r="V983" s="127"/>
      <c r="W983" s="127"/>
    </row>
    <row r="984" s="76" customFormat="1" ht="13" spans="1:23">
      <c r="A984" s="91">
        <v>977</v>
      </c>
      <c r="B984" s="271" t="s">
        <v>37</v>
      </c>
      <c r="C984" s="105" t="s">
        <v>924</v>
      </c>
      <c r="D984" s="106" t="s">
        <v>901</v>
      </c>
      <c r="E984" s="107">
        <v>8</v>
      </c>
      <c r="F984" s="106"/>
      <c r="G984" s="106">
        <f>SUM(H985:H987)</f>
        <v>578869.75</v>
      </c>
      <c r="H984" s="108">
        <f>G984*E984</f>
        <v>4630958</v>
      </c>
      <c r="I984" s="122" t="s">
        <v>26</v>
      </c>
      <c r="J984" s="123"/>
      <c r="K984" s="124">
        <v>2</v>
      </c>
      <c r="L984" s="123"/>
      <c r="M984" s="124"/>
      <c r="N984" s="124">
        <v>2</v>
      </c>
      <c r="O984" s="124"/>
      <c r="P984" s="124">
        <v>2</v>
      </c>
      <c r="Q984" s="123"/>
      <c r="R984" s="123"/>
      <c r="S984" s="124">
        <v>2</v>
      </c>
      <c r="T984" s="123"/>
      <c r="U984" s="123"/>
      <c r="V984" s="128"/>
      <c r="W984" s="128"/>
    </row>
    <row r="985" s="76" customFormat="1" ht="13" spans="1:23">
      <c r="A985" s="91">
        <v>978</v>
      </c>
      <c r="B985" s="109"/>
      <c r="C985" s="129" t="s">
        <v>925</v>
      </c>
      <c r="D985" s="111"/>
      <c r="E985" s="112">
        <v>9</v>
      </c>
      <c r="F985" s="111" t="s">
        <v>98</v>
      </c>
      <c r="G985" s="111">
        <v>48000</v>
      </c>
      <c r="H985" s="98">
        <f>G985*E985</f>
        <v>432000</v>
      </c>
      <c r="I985" s="98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8"/>
      <c r="W985" s="128"/>
    </row>
    <row r="986" s="76" customFormat="1" ht="13" spans="1:23">
      <c r="A986" s="91">
        <v>979</v>
      </c>
      <c r="B986" s="109"/>
      <c r="C986" s="129" t="s">
        <v>926</v>
      </c>
      <c r="D986" s="111"/>
      <c r="E986" s="112">
        <v>9</v>
      </c>
      <c r="F986" s="111" t="s">
        <v>98</v>
      </c>
      <c r="G986" s="111">
        <v>13850</v>
      </c>
      <c r="H986" s="98">
        <f t="shared" ref="H986" si="103">G986*E986</f>
        <v>124650</v>
      </c>
      <c r="I986" s="98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8"/>
      <c r="W986" s="128"/>
    </row>
    <row r="987" s="76" customFormat="1" ht="13" spans="1:23">
      <c r="A987" s="91">
        <v>980</v>
      </c>
      <c r="B987" s="109"/>
      <c r="C987" s="129" t="s">
        <v>927</v>
      </c>
      <c r="D987" s="111"/>
      <c r="E987" s="112">
        <v>1</v>
      </c>
      <c r="F987" s="111" t="s">
        <v>105</v>
      </c>
      <c r="G987" s="111">
        <v>22219.75</v>
      </c>
      <c r="H987" s="98">
        <f t="shared" ref="H987:H994" si="104">G987*E987</f>
        <v>22219.75</v>
      </c>
      <c r="I987" s="98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8"/>
      <c r="W987" s="128"/>
    </row>
    <row r="988" s="76" customFormat="1" ht="13" spans="1:23">
      <c r="A988" s="91">
        <v>981</v>
      </c>
      <c r="B988" s="271" t="s">
        <v>37</v>
      </c>
      <c r="C988" s="105" t="s">
        <v>375</v>
      </c>
      <c r="D988" s="106" t="s">
        <v>901</v>
      </c>
      <c r="E988" s="107">
        <v>2</v>
      </c>
      <c r="F988" s="106"/>
      <c r="G988" s="106">
        <f>H989</f>
        <v>540000</v>
      </c>
      <c r="H988" s="108">
        <f t="shared" si="104"/>
        <v>1080000</v>
      </c>
      <c r="I988" s="122" t="s">
        <v>26</v>
      </c>
      <c r="J988" s="123"/>
      <c r="K988" s="123"/>
      <c r="L988" s="124"/>
      <c r="M988" s="124">
        <v>1</v>
      </c>
      <c r="N988" s="124"/>
      <c r="O988" s="124"/>
      <c r="P988" s="124">
        <v>1</v>
      </c>
      <c r="Q988" s="124"/>
      <c r="R988" s="123"/>
      <c r="S988" s="123"/>
      <c r="T988" s="123"/>
      <c r="U988" s="123"/>
      <c r="V988" s="128"/>
      <c r="W988" s="128"/>
    </row>
    <row r="989" s="76" customFormat="1" ht="13" spans="1:23">
      <c r="A989" s="91">
        <v>982</v>
      </c>
      <c r="B989" s="109"/>
      <c r="C989" s="129" t="s">
        <v>468</v>
      </c>
      <c r="D989" s="111"/>
      <c r="E989" s="112">
        <v>12</v>
      </c>
      <c r="F989" s="111" t="s">
        <v>102</v>
      </c>
      <c r="G989" s="111">
        <v>45000</v>
      </c>
      <c r="H989" s="98">
        <f t="shared" si="104"/>
        <v>540000</v>
      </c>
      <c r="I989" s="113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8"/>
      <c r="W989" s="128"/>
    </row>
    <row r="990" s="76" customFormat="1" ht="13" spans="1:23">
      <c r="A990" s="91">
        <v>983</v>
      </c>
      <c r="B990" s="271" t="s">
        <v>37</v>
      </c>
      <c r="C990" s="105" t="s">
        <v>928</v>
      </c>
      <c r="D990" s="106" t="s">
        <v>901</v>
      </c>
      <c r="E990" s="107">
        <v>16</v>
      </c>
      <c r="F990" s="106"/>
      <c r="G990" s="106">
        <f>SUM(H991:H992)</f>
        <v>451961</v>
      </c>
      <c r="H990" s="108">
        <f t="shared" si="104"/>
        <v>7231376</v>
      </c>
      <c r="I990" s="122" t="s">
        <v>26</v>
      </c>
      <c r="J990" s="123"/>
      <c r="K990" s="124">
        <v>2</v>
      </c>
      <c r="L990" s="124">
        <v>2</v>
      </c>
      <c r="M990" s="124"/>
      <c r="N990" s="124">
        <v>2</v>
      </c>
      <c r="O990" s="124">
        <v>2</v>
      </c>
      <c r="P990" s="124">
        <v>2</v>
      </c>
      <c r="Q990" s="124">
        <v>2</v>
      </c>
      <c r="R990" s="124">
        <v>2</v>
      </c>
      <c r="S990" s="124">
        <v>2</v>
      </c>
      <c r="T990" s="123"/>
      <c r="U990" s="123"/>
      <c r="V990" s="128"/>
      <c r="W990" s="128"/>
    </row>
    <row r="991" s="76" customFormat="1" ht="13" spans="1:23">
      <c r="A991" s="91">
        <v>984</v>
      </c>
      <c r="B991" s="109"/>
      <c r="C991" s="129" t="s">
        <v>338</v>
      </c>
      <c r="D991" s="111"/>
      <c r="E991" s="112">
        <v>4</v>
      </c>
      <c r="F991" s="111" t="s">
        <v>105</v>
      </c>
      <c r="G991" s="111">
        <v>48800</v>
      </c>
      <c r="H991" s="98">
        <f t="shared" si="104"/>
        <v>195200</v>
      </c>
      <c r="I991" s="98"/>
      <c r="J991" s="125"/>
      <c r="K991" s="131"/>
      <c r="L991" s="131"/>
      <c r="M991" s="131"/>
      <c r="N991" s="131"/>
      <c r="O991" s="131"/>
      <c r="P991" s="131"/>
      <c r="Q991" s="131"/>
      <c r="R991" s="125"/>
      <c r="S991" s="125"/>
      <c r="T991" s="125"/>
      <c r="U991" s="125"/>
      <c r="V991" s="128"/>
      <c r="W991" s="128"/>
    </row>
    <row r="992" s="76" customFormat="1" ht="13" spans="1:23">
      <c r="A992" s="91">
        <v>985</v>
      </c>
      <c r="B992" s="109"/>
      <c r="C992" s="129" t="s">
        <v>929</v>
      </c>
      <c r="D992" s="111"/>
      <c r="E992" s="112">
        <v>6</v>
      </c>
      <c r="F992" s="111" t="s">
        <v>98</v>
      </c>
      <c r="G992" s="111">
        <v>42793.5</v>
      </c>
      <c r="H992" s="98">
        <f t="shared" si="104"/>
        <v>256761</v>
      </c>
      <c r="I992" s="98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8"/>
      <c r="W992" s="128"/>
    </row>
    <row r="993" s="76" customFormat="1" ht="13" spans="1:23">
      <c r="A993" s="91">
        <v>986</v>
      </c>
      <c r="B993" s="271" t="s">
        <v>37</v>
      </c>
      <c r="C993" s="105" t="s">
        <v>332</v>
      </c>
      <c r="D993" s="106" t="s">
        <v>901</v>
      </c>
      <c r="E993" s="107">
        <v>2</v>
      </c>
      <c r="F993" s="106"/>
      <c r="G993" s="106">
        <f>SUM(H994:H997)</f>
        <v>590000</v>
      </c>
      <c r="H993" s="108">
        <f t="shared" si="104"/>
        <v>1180000</v>
      </c>
      <c r="I993" s="122" t="s">
        <v>26</v>
      </c>
      <c r="J993" s="123"/>
      <c r="K993" s="123"/>
      <c r="L993" s="123"/>
      <c r="M993" s="124">
        <v>1</v>
      </c>
      <c r="N993" s="123"/>
      <c r="O993" s="123"/>
      <c r="P993" s="123"/>
      <c r="Q993" s="124">
        <v>1</v>
      </c>
      <c r="R993" s="123"/>
      <c r="S993" s="123"/>
      <c r="T993" s="123"/>
      <c r="U993" s="123"/>
      <c r="V993" s="128"/>
      <c r="W993" s="128"/>
    </row>
    <row r="994" s="76" customFormat="1" ht="13" spans="1:23">
      <c r="A994" s="91">
        <v>987</v>
      </c>
      <c r="B994" s="109"/>
      <c r="C994" s="129" t="s">
        <v>925</v>
      </c>
      <c r="D994" s="111"/>
      <c r="E994" s="112">
        <v>8</v>
      </c>
      <c r="F994" s="111"/>
      <c r="G994" s="111">
        <v>48000</v>
      </c>
      <c r="H994" s="98">
        <f t="shared" si="104"/>
        <v>384000</v>
      </c>
      <c r="I994" s="98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8"/>
      <c r="W994" s="128"/>
    </row>
    <row r="995" s="76" customFormat="1" ht="13" spans="1:23">
      <c r="A995" s="91">
        <v>988</v>
      </c>
      <c r="B995" s="109"/>
      <c r="C995" s="129" t="s">
        <v>926</v>
      </c>
      <c r="D995" s="111"/>
      <c r="E995" s="112">
        <v>4</v>
      </c>
      <c r="F995" s="111"/>
      <c r="G995" s="111">
        <v>13850</v>
      </c>
      <c r="H995" s="98">
        <f t="shared" ref="H995:H999" si="105">G995*E995</f>
        <v>55400</v>
      </c>
      <c r="I995" s="98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8"/>
      <c r="W995" s="128"/>
    </row>
    <row r="996" s="76" customFormat="1" ht="13" spans="1:23">
      <c r="A996" s="91">
        <v>989</v>
      </c>
      <c r="B996" s="109"/>
      <c r="C996" s="129" t="s">
        <v>921</v>
      </c>
      <c r="D996" s="111"/>
      <c r="E996" s="112">
        <v>3</v>
      </c>
      <c r="F996" s="111"/>
      <c r="G996" s="111">
        <v>25000</v>
      </c>
      <c r="H996" s="98">
        <f t="shared" si="105"/>
        <v>75000</v>
      </c>
      <c r="I996" s="98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8"/>
      <c r="W996" s="128"/>
    </row>
    <row r="997" s="76" customFormat="1" ht="13" spans="1:23">
      <c r="A997" s="91">
        <v>990</v>
      </c>
      <c r="B997" s="109"/>
      <c r="C997" s="129" t="s">
        <v>354</v>
      </c>
      <c r="D997" s="111"/>
      <c r="E997" s="112">
        <v>2</v>
      </c>
      <c r="F997" s="111"/>
      <c r="G997" s="111">
        <v>37800</v>
      </c>
      <c r="H997" s="98">
        <f t="shared" si="105"/>
        <v>75600</v>
      </c>
      <c r="I997" s="98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8"/>
      <c r="W997" s="128"/>
    </row>
    <row r="998" s="76" customFormat="1" ht="13" spans="1:23">
      <c r="A998" s="91">
        <v>991</v>
      </c>
      <c r="B998" s="271" t="s">
        <v>37</v>
      </c>
      <c r="C998" s="105" t="s">
        <v>930</v>
      </c>
      <c r="D998" s="106" t="s">
        <v>901</v>
      </c>
      <c r="E998" s="107">
        <v>4</v>
      </c>
      <c r="F998" s="106"/>
      <c r="G998" s="106">
        <f>SUM(H999:H1005)</f>
        <v>620000</v>
      </c>
      <c r="H998" s="108">
        <f t="shared" si="105"/>
        <v>2480000</v>
      </c>
      <c r="I998" s="122" t="s">
        <v>26</v>
      </c>
      <c r="J998" s="124"/>
      <c r="K998" s="124">
        <v>1</v>
      </c>
      <c r="L998" s="124"/>
      <c r="M998" s="124"/>
      <c r="N998" s="124">
        <v>1</v>
      </c>
      <c r="O998" s="124"/>
      <c r="P998" s="124"/>
      <c r="Q998" s="124">
        <v>1</v>
      </c>
      <c r="R998" s="124"/>
      <c r="S998" s="124">
        <v>1</v>
      </c>
      <c r="T998" s="124"/>
      <c r="U998" s="123"/>
      <c r="V998" s="128"/>
      <c r="W998" s="128"/>
    </row>
    <row r="999" s="76" customFormat="1" ht="13" spans="1:23">
      <c r="A999" s="91">
        <v>992</v>
      </c>
      <c r="B999" s="109"/>
      <c r="C999" s="129" t="s">
        <v>350</v>
      </c>
      <c r="D999" s="111"/>
      <c r="E999" s="112">
        <v>2</v>
      </c>
      <c r="F999" s="111" t="s">
        <v>98</v>
      </c>
      <c r="G999" s="111">
        <v>48000</v>
      </c>
      <c r="H999" s="98">
        <f t="shared" si="105"/>
        <v>96000</v>
      </c>
      <c r="I999" s="98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8"/>
      <c r="W999" s="128"/>
    </row>
    <row r="1000" s="76" customFormat="1" ht="13" spans="1:23">
      <c r="A1000" s="91">
        <v>993</v>
      </c>
      <c r="B1000" s="109"/>
      <c r="C1000" s="129" t="s">
        <v>931</v>
      </c>
      <c r="D1000" s="111"/>
      <c r="E1000" s="112">
        <v>3</v>
      </c>
      <c r="F1000" s="111" t="s">
        <v>98</v>
      </c>
      <c r="G1000" s="111">
        <v>13850</v>
      </c>
      <c r="H1000" s="98">
        <f t="shared" ref="H1000:H1005" si="106">G1000*E1000</f>
        <v>41550</v>
      </c>
      <c r="I1000" s="98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8"/>
      <c r="W1000" s="128"/>
    </row>
    <row r="1001" s="76" customFormat="1" ht="13" spans="1:23">
      <c r="A1001" s="91">
        <v>994</v>
      </c>
      <c r="B1001" s="109"/>
      <c r="C1001" s="129" t="s">
        <v>354</v>
      </c>
      <c r="D1001" s="111"/>
      <c r="E1001" s="112">
        <v>1</v>
      </c>
      <c r="F1001" s="111" t="s">
        <v>105</v>
      </c>
      <c r="G1001" s="111">
        <v>49500</v>
      </c>
      <c r="H1001" s="98">
        <f t="shared" si="106"/>
        <v>49500</v>
      </c>
      <c r="I1001" s="113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8"/>
      <c r="W1001" s="128"/>
    </row>
    <row r="1002" s="76" customFormat="1" ht="13" spans="1:23">
      <c r="A1002" s="91">
        <v>995</v>
      </c>
      <c r="B1002" s="109"/>
      <c r="C1002" s="129" t="s">
        <v>932</v>
      </c>
      <c r="D1002" s="111"/>
      <c r="E1002" s="112">
        <v>4</v>
      </c>
      <c r="F1002" s="111" t="s">
        <v>98</v>
      </c>
      <c r="G1002" s="111">
        <v>48000</v>
      </c>
      <c r="H1002" s="98">
        <f t="shared" si="106"/>
        <v>192000</v>
      </c>
      <c r="I1002" s="113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8"/>
      <c r="W1002" s="128"/>
    </row>
    <row r="1003" s="76" customFormat="1" ht="13" spans="1:23">
      <c r="A1003" s="91">
        <v>996</v>
      </c>
      <c r="B1003" s="109"/>
      <c r="C1003" s="129" t="s">
        <v>931</v>
      </c>
      <c r="D1003" s="111"/>
      <c r="E1003" s="112">
        <v>4</v>
      </c>
      <c r="F1003" s="111" t="s">
        <v>98</v>
      </c>
      <c r="G1003" s="111">
        <v>13850</v>
      </c>
      <c r="H1003" s="98">
        <f t="shared" si="106"/>
        <v>55400</v>
      </c>
      <c r="I1003" s="113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8"/>
      <c r="W1003" s="128"/>
    </row>
    <row r="1004" s="76" customFormat="1" ht="13" spans="1:23">
      <c r="A1004" s="91">
        <v>997</v>
      </c>
      <c r="B1004" s="109"/>
      <c r="C1004" s="129" t="s">
        <v>933</v>
      </c>
      <c r="D1004" s="111"/>
      <c r="E1004" s="112">
        <v>3</v>
      </c>
      <c r="F1004" s="111" t="s">
        <v>98</v>
      </c>
      <c r="G1004" s="111">
        <v>48000</v>
      </c>
      <c r="H1004" s="98">
        <f t="shared" si="106"/>
        <v>144000</v>
      </c>
      <c r="I1004" s="113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8"/>
      <c r="W1004" s="128"/>
    </row>
    <row r="1005" s="76" customFormat="1" ht="13" spans="1:23">
      <c r="A1005" s="91">
        <v>998</v>
      </c>
      <c r="B1005" s="109"/>
      <c r="C1005" s="129" t="s">
        <v>934</v>
      </c>
      <c r="D1005" s="111"/>
      <c r="E1005" s="112">
        <v>3</v>
      </c>
      <c r="F1005" s="111" t="s">
        <v>98</v>
      </c>
      <c r="G1005" s="111">
        <v>13850</v>
      </c>
      <c r="H1005" s="98">
        <f t="shared" si="106"/>
        <v>41550</v>
      </c>
      <c r="I1005" s="113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8"/>
      <c r="W1005" s="128"/>
    </row>
    <row r="1006" s="75" customFormat="1" ht="13" spans="1:23">
      <c r="A1006" s="91">
        <v>999</v>
      </c>
      <c r="B1006" s="270" t="s">
        <v>33</v>
      </c>
      <c r="C1006" s="136" t="s">
        <v>935</v>
      </c>
      <c r="D1006" s="101"/>
      <c r="E1006" s="102"/>
      <c r="F1006" s="101"/>
      <c r="G1006" s="101"/>
      <c r="H1006" s="103">
        <f>H1007+H1010+H1016+H1019+H1021+H1024+H1027+H1029</f>
        <v>56930617</v>
      </c>
      <c r="I1006" s="120" t="s">
        <v>65</v>
      </c>
      <c r="J1006" s="121">
        <f>SUM(J1007:J1030)</f>
        <v>8</v>
      </c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7"/>
      <c r="W1006" s="127"/>
    </row>
    <row r="1007" s="76" customFormat="1" ht="13" spans="1:23">
      <c r="A1007" s="91">
        <v>1000</v>
      </c>
      <c r="B1007" s="271" t="s">
        <v>33</v>
      </c>
      <c r="C1007" s="105" t="s">
        <v>257</v>
      </c>
      <c r="D1007" s="106" t="s">
        <v>901</v>
      </c>
      <c r="E1007" s="107"/>
      <c r="F1007" s="106"/>
      <c r="G1007" s="106"/>
      <c r="H1007" s="108">
        <f>SUM(H1008:H1009)</f>
        <v>1392800</v>
      </c>
      <c r="I1007" s="122" t="s">
        <v>65</v>
      </c>
      <c r="J1007" s="124">
        <v>1</v>
      </c>
      <c r="K1007" s="124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8"/>
      <c r="W1007" s="128"/>
    </row>
    <row r="1008" s="76" customFormat="1" ht="13" spans="1:23">
      <c r="A1008" s="91">
        <v>1001</v>
      </c>
      <c r="B1008" s="109"/>
      <c r="C1008" s="129" t="s">
        <v>936</v>
      </c>
      <c r="D1008" s="111"/>
      <c r="E1008" s="112">
        <v>25</v>
      </c>
      <c r="F1008" s="111" t="s">
        <v>102</v>
      </c>
      <c r="G1008" s="111">
        <v>45000</v>
      </c>
      <c r="H1008" s="98">
        <f>G1008*E1008</f>
        <v>1125000</v>
      </c>
      <c r="I1008" s="98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8"/>
      <c r="W1008" s="128"/>
    </row>
    <row r="1009" s="76" customFormat="1" ht="13" spans="1:23">
      <c r="A1009" s="91">
        <v>1002</v>
      </c>
      <c r="B1009" s="109"/>
      <c r="C1009" s="129" t="s">
        <v>937</v>
      </c>
      <c r="D1009" s="111"/>
      <c r="E1009" s="112">
        <v>10</v>
      </c>
      <c r="F1009" s="111" t="s">
        <v>102</v>
      </c>
      <c r="G1009" s="111">
        <v>26780</v>
      </c>
      <c r="H1009" s="98">
        <f t="shared" ref="H1009" si="107">G1009*E1009</f>
        <v>267800</v>
      </c>
      <c r="I1009" s="98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8"/>
      <c r="W1009" s="128"/>
    </row>
    <row r="1010" s="76" customFormat="1" ht="13" spans="1:23">
      <c r="A1010" s="91">
        <v>1003</v>
      </c>
      <c r="B1010" s="271" t="s">
        <v>33</v>
      </c>
      <c r="C1010" s="105" t="s">
        <v>253</v>
      </c>
      <c r="D1010" s="106" t="s">
        <v>901</v>
      </c>
      <c r="E1010" s="107">
        <v>4</v>
      </c>
      <c r="F1010" s="106"/>
      <c r="G1010" s="106"/>
      <c r="H1010" s="108">
        <f>SUM(H1011:H1015)</f>
        <v>18739817</v>
      </c>
      <c r="I1010" s="122" t="s">
        <v>65</v>
      </c>
      <c r="J1010" s="124">
        <v>1</v>
      </c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8"/>
      <c r="W1010" s="128"/>
    </row>
    <row r="1011" s="76" customFormat="1" ht="13" spans="1:23">
      <c r="A1011" s="91">
        <v>1004</v>
      </c>
      <c r="B1011" s="109"/>
      <c r="C1011" s="129" t="s">
        <v>254</v>
      </c>
      <c r="D1011" s="111"/>
      <c r="E1011" s="112">
        <v>293</v>
      </c>
      <c r="F1011" s="111" t="s">
        <v>102</v>
      </c>
      <c r="G1011" s="111">
        <v>49800</v>
      </c>
      <c r="H1011" s="98">
        <f>G1011*E1011</f>
        <v>14591400</v>
      </c>
      <c r="I1011" s="98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8"/>
      <c r="W1011" s="128"/>
    </row>
    <row r="1012" s="76" customFormat="1" ht="13" spans="1:23">
      <c r="A1012" s="91">
        <v>1005</v>
      </c>
      <c r="B1012" s="109"/>
      <c r="C1012" s="129" t="s">
        <v>255</v>
      </c>
      <c r="D1012" s="111"/>
      <c r="E1012" s="112">
        <v>61</v>
      </c>
      <c r="F1012" s="111" t="s">
        <v>102</v>
      </c>
      <c r="G1012" s="111">
        <v>48500</v>
      </c>
      <c r="H1012" s="98">
        <f t="shared" ref="H1012:H1015" si="108">G1012*E1012</f>
        <v>2958500</v>
      </c>
      <c r="I1012" s="98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8"/>
      <c r="W1012" s="128"/>
    </row>
    <row r="1013" s="76" customFormat="1" ht="13" spans="1:23">
      <c r="A1013" s="91">
        <v>1006</v>
      </c>
      <c r="B1013" s="109"/>
      <c r="C1013" s="129" t="s">
        <v>179</v>
      </c>
      <c r="D1013" s="111"/>
      <c r="E1013" s="112">
        <v>57</v>
      </c>
      <c r="F1013" s="111" t="s">
        <v>102</v>
      </c>
      <c r="G1013" s="111">
        <v>12000</v>
      </c>
      <c r="H1013" s="98">
        <f t="shared" si="108"/>
        <v>684000</v>
      </c>
      <c r="I1013" s="98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8"/>
      <c r="W1013" s="128"/>
    </row>
    <row r="1014" s="76" customFormat="1" ht="13" spans="1:23">
      <c r="A1014" s="91">
        <v>1007</v>
      </c>
      <c r="B1014" s="109"/>
      <c r="C1014" s="129" t="s">
        <v>256</v>
      </c>
      <c r="D1014" s="111"/>
      <c r="E1014" s="112">
        <v>8</v>
      </c>
      <c r="F1014" s="111" t="s">
        <v>102</v>
      </c>
      <c r="G1014" s="111">
        <v>40000</v>
      </c>
      <c r="H1014" s="98">
        <f t="shared" si="108"/>
        <v>320000</v>
      </c>
      <c r="I1014" s="113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8"/>
      <c r="W1014" s="128"/>
    </row>
    <row r="1015" s="76" customFormat="1" ht="13" spans="1:23">
      <c r="A1015" s="91">
        <v>1008</v>
      </c>
      <c r="B1015" s="109"/>
      <c r="C1015" s="129" t="s">
        <v>938</v>
      </c>
      <c r="D1015" s="111"/>
      <c r="E1015" s="112">
        <v>4</v>
      </c>
      <c r="F1015" s="111" t="s">
        <v>102</v>
      </c>
      <c r="G1015" s="111">
        <v>46479.25</v>
      </c>
      <c r="H1015" s="98">
        <f t="shared" si="108"/>
        <v>185917</v>
      </c>
      <c r="I1015" s="113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8"/>
      <c r="W1015" s="128"/>
    </row>
    <row r="1016" s="76" customFormat="1" ht="26" spans="1:23">
      <c r="A1016" s="91">
        <v>1009</v>
      </c>
      <c r="B1016" s="272" t="s">
        <v>33</v>
      </c>
      <c r="C1016" s="105" t="s">
        <v>939</v>
      </c>
      <c r="D1016" s="106" t="s">
        <v>901</v>
      </c>
      <c r="E1016" s="107"/>
      <c r="F1016" s="106"/>
      <c r="G1016" s="106"/>
      <c r="H1016" s="108">
        <f>SUM(H1017:H1018)</f>
        <v>8820000</v>
      </c>
      <c r="I1016" s="122" t="s">
        <v>65</v>
      </c>
      <c r="J1016" s="124">
        <v>1</v>
      </c>
      <c r="K1016" s="124"/>
      <c r="L1016" s="124"/>
      <c r="M1016" s="124"/>
      <c r="N1016" s="124"/>
      <c r="O1016" s="124"/>
      <c r="P1016" s="124"/>
      <c r="Q1016" s="124"/>
      <c r="R1016" s="124"/>
      <c r="S1016" s="124"/>
      <c r="T1016" s="124"/>
      <c r="U1016" s="123"/>
      <c r="V1016" s="128"/>
      <c r="W1016" s="128"/>
    </row>
    <row r="1017" s="76" customFormat="1" ht="13" spans="1:23">
      <c r="A1017" s="91">
        <v>1010</v>
      </c>
      <c r="B1017" s="135"/>
      <c r="C1017" s="129" t="s">
        <v>940</v>
      </c>
      <c r="D1017" s="111"/>
      <c r="E1017" s="112">
        <v>230</v>
      </c>
      <c r="F1017" s="111" t="s">
        <v>98</v>
      </c>
      <c r="G1017" s="111">
        <v>37600</v>
      </c>
      <c r="H1017" s="98">
        <f>G1017*E1017</f>
        <v>8648000</v>
      </c>
      <c r="I1017" s="98"/>
      <c r="J1017" s="131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8"/>
      <c r="W1017" s="128"/>
    </row>
    <row r="1018" s="76" customFormat="1" ht="13" spans="1:23">
      <c r="A1018" s="91">
        <v>1011</v>
      </c>
      <c r="B1018" s="135"/>
      <c r="C1018" s="129" t="s">
        <v>941</v>
      </c>
      <c r="D1018" s="111"/>
      <c r="E1018" s="112">
        <v>20</v>
      </c>
      <c r="F1018" s="111" t="s">
        <v>98</v>
      </c>
      <c r="G1018" s="111">
        <v>8600</v>
      </c>
      <c r="H1018" s="98">
        <f>G1018*E1018</f>
        <v>172000</v>
      </c>
      <c r="I1018" s="98"/>
      <c r="J1018" s="131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8"/>
      <c r="W1018" s="128"/>
    </row>
    <row r="1019" s="76" customFormat="1" ht="13" spans="1:23">
      <c r="A1019" s="91">
        <v>1012</v>
      </c>
      <c r="B1019" s="272" t="s">
        <v>33</v>
      </c>
      <c r="C1019" s="105" t="s">
        <v>942</v>
      </c>
      <c r="D1019" s="106" t="s">
        <v>228</v>
      </c>
      <c r="E1019" s="107"/>
      <c r="F1019" s="106"/>
      <c r="G1019" s="106"/>
      <c r="H1019" s="108">
        <f>H1020</f>
        <v>2250000</v>
      </c>
      <c r="I1019" s="122" t="s">
        <v>65</v>
      </c>
      <c r="J1019" s="124">
        <v>1</v>
      </c>
      <c r="K1019" s="124"/>
      <c r="L1019" s="124"/>
      <c r="M1019" s="124"/>
      <c r="N1019" s="124"/>
      <c r="O1019" s="124"/>
      <c r="P1019" s="124"/>
      <c r="Q1019" s="124"/>
      <c r="R1019" s="124"/>
      <c r="S1019" s="124"/>
      <c r="T1019" s="123"/>
      <c r="U1019" s="123"/>
      <c r="V1019" s="128"/>
      <c r="W1019" s="128"/>
    </row>
    <row r="1020" s="76" customFormat="1" ht="13" spans="1:23">
      <c r="A1020" s="91">
        <v>1013</v>
      </c>
      <c r="B1020" s="135"/>
      <c r="C1020" s="129" t="s">
        <v>943</v>
      </c>
      <c r="D1020" s="111"/>
      <c r="E1020" s="112">
        <v>1</v>
      </c>
      <c r="F1020" s="111" t="s">
        <v>133</v>
      </c>
      <c r="G1020" s="111">
        <v>2250000</v>
      </c>
      <c r="H1020" s="98">
        <f>G1020*E1020</f>
        <v>2250000</v>
      </c>
      <c r="I1020" s="98"/>
      <c r="J1020" s="131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8"/>
      <c r="W1020" s="128"/>
    </row>
    <row r="1021" s="76" customFormat="1" ht="26" spans="1:23">
      <c r="A1021" s="91">
        <v>1014</v>
      </c>
      <c r="B1021" s="272" t="s">
        <v>33</v>
      </c>
      <c r="C1021" s="105" t="s">
        <v>944</v>
      </c>
      <c r="D1021" s="106" t="s">
        <v>945</v>
      </c>
      <c r="E1021" s="107"/>
      <c r="F1021" s="106"/>
      <c r="G1021" s="106"/>
      <c r="H1021" s="108">
        <f>SUM(H1022:H1023)</f>
        <v>11947000</v>
      </c>
      <c r="I1021" s="122" t="s">
        <v>65</v>
      </c>
      <c r="J1021" s="124">
        <v>1</v>
      </c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3"/>
      <c r="U1021" s="123"/>
      <c r="V1021" s="128"/>
      <c r="W1021" s="128"/>
    </row>
    <row r="1022" s="76" customFormat="1" ht="13" spans="1:23">
      <c r="A1022" s="91">
        <v>1015</v>
      </c>
      <c r="B1022" s="135"/>
      <c r="C1022" s="114" t="s">
        <v>946</v>
      </c>
      <c r="D1022" s="111"/>
      <c r="E1022" s="112">
        <v>2</v>
      </c>
      <c r="F1022" s="111" t="s">
        <v>128</v>
      </c>
      <c r="G1022" s="111">
        <v>4452050</v>
      </c>
      <c r="H1022" s="98">
        <f>G1022*E1022</f>
        <v>8904100</v>
      </c>
      <c r="I1022" s="98"/>
      <c r="J1022" s="131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8"/>
      <c r="W1022" s="128"/>
    </row>
    <row r="1023" s="76" customFormat="1" ht="13" spans="1:23">
      <c r="A1023" s="91">
        <v>1016</v>
      </c>
      <c r="B1023" s="135"/>
      <c r="C1023" s="114" t="s">
        <v>947</v>
      </c>
      <c r="D1023" s="111"/>
      <c r="E1023" s="112">
        <v>2</v>
      </c>
      <c r="F1023" s="111" t="s">
        <v>128</v>
      </c>
      <c r="G1023" s="111">
        <v>1521450</v>
      </c>
      <c r="H1023" s="98">
        <f>G1023*E1023</f>
        <v>3042900</v>
      </c>
      <c r="I1023" s="98"/>
      <c r="J1023" s="131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8"/>
      <c r="W1023" s="128"/>
    </row>
    <row r="1024" s="76" customFormat="1" ht="25" spans="1:23">
      <c r="A1024" s="91">
        <v>1017</v>
      </c>
      <c r="B1024" s="272" t="s">
        <v>33</v>
      </c>
      <c r="C1024" s="105" t="s">
        <v>948</v>
      </c>
      <c r="D1024" s="106" t="s">
        <v>945</v>
      </c>
      <c r="E1024" s="107"/>
      <c r="F1024" s="106"/>
      <c r="G1024" s="106"/>
      <c r="H1024" s="108">
        <f>SUM(H1025:H1026)</f>
        <v>4946000</v>
      </c>
      <c r="I1024" s="122" t="s">
        <v>65</v>
      </c>
      <c r="J1024" s="124">
        <v>1</v>
      </c>
      <c r="K1024" s="124"/>
      <c r="L1024" s="124"/>
      <c r="M1024" s="124"/>
      <c r="N1024" s="124"/>
      <c r="O1024" s="124"/>
      <c r="P1024" s="124"/>
      <c r="Q1024" s="124"/>
      <c r="R1024" s="124"/>
      <c r="S1024" s="124"/>
      <c r="T1024" s="123"/>
      <c r="U1024" s="123"/>
      <c r="V1024" s="128"/>
      <c r="W1024" s="128"/>
    </row>
    <row r="1025" s="76" customFormat="1" ht="13" spans="1:23">
      <c r="A1025" s="91">
        <v>1018</v>
      </c>
      <c r="B1025" s="109"/>
      <c r="C1025" s="114" t="s">
        <v>946</v>
      </c>
      <c r="D1025" s="111"/>
      <c r="E1025" s="112">
        <v>1</v>
      </c>
      <c r="F1025" s="111" t="s">
        <v>133</v>
      </c>
      <c r="G1025" s="111">
        <v>3424650</v>
      </c>
      <c r="H1025" s="98">
        <f>G1025*E1025</f>
        <v>3424650</v>
      </c>
      <c r="I1025" s="98"/>
      <c r="J1025" s="131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8"/>
      <c r="W1025" s="128"/>
    </row>
    <row r="1026" s="76" customFormat="1" ht="13" spans="1:23">
      <c r="A1026" s="91">
        <v>1019</v>
      </c>
      <c r="B1026" s="109"/>
      <c r="C1026" s="114" t="s">
        <v>947</v>
      </c>
      <c r="D1026" s="111"/>
      <c r="E1026" s="112">
        <v>1</v>
      </c>
      <c r="F1026" s="111" t="s">
        <v>133</v>
      </c>
      <c r="G1026" s="111">
        <v>1521350</v>
      </c>
      <c r="H1026" s="98">
        <f>G1026*E1026</f>
        <v>1521350</v>
      </c>
      <c r="I1026" s="98"/>
      <c r="J1026" s="131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8"/>
      <c r="W1026" s="128"/>
    </row>
    <row r="1027" s="76" customFormat="1" ht="13" spans="1:23">
      <c r="A1027" s="91">
        <v>1020</v>
      </c>
      <c r="B1027" s="272" t="s">
        <v>33</v>
      </c>
      <c r="C1027" s="105" t="s">
        <v>949</v>
      </c>
      <c r="D1027" s="106" t="s">
        <v>901</v>
      </c>
      <c r="E1027" s="107"/>
      <c r="F1027" s="106"/>
      <c r="G1027" s="106"/>
      <c r="H1027" s="108">
        <f>H1028</f>
        <v>7470000</v>
      </c>
      <c r="I1027" s="122" t="s">
        <v>65</v>
      </c>
      <c r="J1027" s="124">
        <v>1</v>
      </c>
      <c r="K1027" s="124"/>
      <c r="L1027" s="124"/>
      <c r="M1027" s="124"/>
      <c r="N1027" s="124"/>
      <c r="O1027" s="124"/>
      <c r="P1027" s="124"/>
      <c r="Q1027" s="124"/>
      <c r="R1027" s="124"/>
      <c r="S1027" s="124"/>
      <c r="T1027" s="123"/>
      <c r="U1027" s="123"/>
      <c r="V1027" s="128"/>
      <c r="W1027" s="128"/>
    </row>
    <row r="1028" s="76" customFormat="1" ht="13" spans="1:23">
      <c r="A1028" s="91">
        <v>1021</v>
      </c>
      <c r="B1028" s="135"/>
      <c r="C1028" s="129" t="s">
        <v>263</v>
      </c>
      <c r="D1028" s="111"/>
      <c r="E1028" s="112">
        <v>150</v>
      </c>
      <c r="F1028" s="111" t="s">
        <v>102</v>
      </c>
      <c r="G1028" s="111">
        <v>49800</v>
      </c>
      <c r="H1028" s="98">
        <f>G1028*E1028</f>
        <v>7470000</v>
      </c>
      <c r="I1028" s="98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8"/>
      <c r="W1028" s="128"/>
    </row>
    <row r="1029" s="76" customFormat="1" ht="13" spans="1:23">
      <c r="A1029" s="91">
        <v>1022</v>
      </c>
      <c r="B1029" s="272" t="s">
        <v>33</v>
      </c>
      <c r="C1029" s="105" t="s">
        <v>950</v>
      </c>
      <c r="D1029" s="106" t="s">
        <v>473</v>
      </c>
      <c r="E1029" s="107"/>
      <c r="F1029" s="106"/>
      <c r="G1029" s="106"/>
      <c r="H1029" s="108">
        <f>H1030</f>
        <v>1365000</v>
      </c>
      <c r="I1029" s="122" t="s">
        <v>65</v>
      </c>
      <c r="J1029" s="124">
        <v>1</v>
      </c>
      <c r="K1029" s="124"/>
      <c r="L1029" s="124"/>
      <c r="M1029" s="124"/>
      <c r="N1029" s="124"/>
      <c r="O1029" s="124"/>
      <c r="P1029" s="124"/>
      <c r="Q1029" s="124"/>
      <c r="R1029" s="124"/>
      <c r="S1029" s="124"/>
      <c r="T1029" s="123"/>
      <c r="U1029" s="123"/>
      <c r="V1029" s="128"/>
      <c r="W1029" s="128"/>
    </row>
    <row r="1030" s="76" customFormat="1" ht="13" spans="1:23">
      <c r="A1030" s="91">
        <v>1023</v>
      </c>
      <c r="B1030" s="135"/>
      <c r="C1030" s="129" t="s">
        <v>951</v>
      </c>
      <c r="D1030" s="111"/>
      <c r="E1030" s="112">
        <v>28</v>
      </c>
      <c r="F1030" s="111" t="s">
        <v>102</v>
      </c>
      <c r="G1030" s="111">
        <v>48750</v>
      </c>
      <c r="H1030" s="98">
        <f>G1030*E1030</f>
        <v>1365000</v>
      </c>
      <c r="I1030" s="98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8"/>
      <c r="W1030" s="128"/>
    </row>
    <row r="1031" s="75" customFormat="1" ht="13" spans="1:23">
      <c r="A1031" s="91">
        <v>1024</v>
      </c>
      <c r="B1031" s="273" t="s">
        <v>33</v>
      </c>
      <c r="C1031" s="136" t="s">
        <v>935</v>
      </c>
      <c r="D1031" s="101"/>
      <c r="E1031" s="102"/>
      <c r="F1031" s="101"/>
      <c r="G1031" s="101"/>
      <c r="H1031" s="103">
        <f>H1032+H1038+H1048+H1053+H1061+H1068+H1129+H1150+H1148+H1157</f>
        <v>35823929.75</v>
      </c>
      <c r="I1031" s="120" t="s">
        <v>26</v>
      </c>
      <c r="J1031" s="121"/>
      <c r="K1031" s="121">
        <f t="shared" ref="K1031:S1031" si="109">SUM(K1032:K1158)</f>
        <v>12</v>
      </c>
      <c r="L1031" s="121"/>
      <c r="M1031" s="121">
        <f t="shared" si="109"/>
        <v>5</v>
      </c>
      <c r="N1031" s="121">
        <f t="shared" si="109"/>
        <v>10</v>
      </c>
      <c r="O1031" s="121">
        <f t="shared" si="109"/>
        <v>3</v>
      </c>
      <c r="P1031" s="121">
        <f t="shared" si="109"/>
        <v>2</v>
      </c>
      <c r="Q1031" s="121">
        <f t="shared" si="109"/>
        <v>10</v>
      </c>
      <c r="R1031" s="121">
        <f t="shared" si="109"/>
        <v>2</v>
      </c>
      <c r="S1031" s="121">
        <f t="shared" si="109"/>
        <v>12</v>
      </c>
      <c r="T1031" s="121"/>
      <c r="U1031" s="121"/>
      <c r="V1031" s="127"/>
      <c r="W1031" s="127"/>
    </row>
    <row r="1032" s="76" customFormat="1" ht="13" spans="1:23">
      <c r="A1032" s="91">
        <v>1025</v>
      </c>
      <c r="B1032" s="272" t="s">
        <v>33</v>
      </c>
      <c r="C1032" s="105" t="s">
        <v>952</v>
      </c>
      <c r="D1032" s="106" t="s">
        <v>901</v>
      </c>
      <c r="E1032" s="107">
        <v>10</v>
      </c>
      <c r="F1032" s="106"/>
      <c r="G1032" s="106">
        <f>SUM(H1033:H1037)</f>
        <v>910000</v>
      </c>
      <c r="H1032" s="108">
        <f>G1032*E1032</f>
        <v>9100000</v>
      </c>
      <c r="I1032" s="122" t="s">
        <v>26</v>
      </c>
      <c r="J1032" s="124"/>
      <c r="K1032" s="124">
        <v>2</v>
      </c>
      <c r="L1032" s="124"/>
      <c r="M1032" s="124">
        <v>2</v>
      </c>
      <c r="N1032" s="124"/>
      <c r="O1032" s="124">
        <v>2</v>
      </c>
      <c r="P1032" s="124"/>
      <c r="Q1032" s="124">
        <v>2</v>
      </c>
      <c r="R1032" s="124"/>
      <c r="S1032" s="124">
        <v>2</v>
      </c>
      <c r="T1032" s="123"/>
      <c r="U1032" s="123"/>
      <c r="V1032" s="128"/>
      <c r="W1032" s="128"/>
    </row>
    <row r="1033" s="76" customFormat="1" ht="25" spans="1:23">
      <c r="A1033" s="91">
        <v>1026</v>
      </c>
      <c r="B1033" s="135"/>
      <c r="C1033" s="114" t="s">
        <v>953</v>
      </c>
      <c r="D1033" s="111"/>
      <c r="E1033" s="112">
        <v>10</v>
      </c>
      <c r="F1033" s="111" t="s">
        <v>98</v>
      </c>
      <c r="G1033" s="111">
        <v>49950</v>
      </c>
      <c r="H1033" s="98">
        <f>G1033*E1033</f>
        <v>499500</v>
      </c>
      <c r="I1033" s="98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8"/>
      <c r="W1033" s="128"/>
    </row>
    <row r="1034" s="76" customFormat="1" ht="25" spans="1:23">
      <c r="A1034" s="91">
        <v>1027</v>
      </c>
      <c r="B1034" s="135"/>
      <c r="C1034" s="114" t="s">
        <v>954</v>
      </c>
      <c r="D1034" s="111"/>
      <c r="E1034" s="112">
        <v>10</v>
      </c>
      <c r="F1034" s="111" t="s">
        <v>98</v>
      </c>
      <c r="G1034" s="111">
        <v>32005</v>
      </c>
      <c r="H1034" s="98">
        <f t="shared" ref="H1034:H1039" si="110">G1034*E1034</f>
        <v>320050</v>
      </c>
      <c r="I1034" s="98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8"/>
      <c r="W1034" s="128"/>
    </row>
    <row r="1035" s="76" customFormat="1" ht="13" spans="1:23">
      <c r="A1035" s="91">
        <v>1028</v>
      </c>
      <c r="B1035" s="135"/>
      <c r="C1035" s="114" t="s">
        <v>955</v>
      </c>
      <c r="D1035" s="111"/>
      <c r="E1035" s="112">
        <v>9</v>
      </c>
      <c r="F1035" s="111" t="s">
        <v>98</v>
      </c>
      <c r="G1035" s="111">
        <v>3050</v>
      </c>
      <c r="H1035" s="98">
        <f t="shared" si="110"/>
        <v>27450</v>
      </c>
      <c r="I1035" s="98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8"/>
      <c r="W1035" s="128"/>
    </row>
    <row r="1036" s="76" customFormat="1" ht="25" spans="1:23">
      <c r="A1036" s="91">
        <v>1029</v>
      </c>
      <c r="B1036" s="135"/>
      <c r="C1036" s="114" t="s">
        <v>956</v>
      </c>
      <c r="D1036" s="111"/>
      <c r="E1036" s="112">
        <v>9</v>
      </c>
      <c r="F1036" s="111" t="s">
        <v>98</v>
      </c>
      <c r="G1036" s="111">
        <v>6500</v>
      </c>
      <c r="H1036" s="98">
        <f t="shared" si="110"/>
        <v>58500</v>
      </c>
      <c r="I1036" s="98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8"/>
      <c r="W1036" s="128"/>
    </row>
    <row r="1037" s="76" customFormat="1" ht="13" spans="1:23">
      <c r="A1037" s="91">
        <v>1030</v>
      </c>
      <c r="B1037" s="135"/>
      <c r="C1037" s="114" t="s">
        <v>957</v>
      </c>
      <c r="D1037" s="111"/>
      <c r="E1037" s="112">
        <v>9</v>
      </c>
      <c r="F1037" s="111" t="s">
        <v>98</v>
      </c>
      <c r="G1037" s="111">
        <v>500</v>
      </c>
      <c r="H1037" s="98">
        <f t="shared" si="110"/>
        <v>4500</v>
      </c>
      <c r="I1037" s="98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8"/>
      <c r="W1037" s="128"/>
    </row>
    <row r="1038" s="76" customFormat="1" ht="13" spans="1:23">
      <c r="A1038" s="91">
        <v>1031</v>
      </c>
      <c r="B1038" s="271" t="s">
        <v>33</v>
      </c>
      <c r="C1038" s="105" t="s">
        <v>285</v>
      </c>
      <c r="D1038" s="106" t="s">
        <v>901</v>
      </c>
      <c r="E1038" s="107">
        <v>8</v>
      </c>
      <c r="F1038" s="106"/>
      <c r="G1038" s="106">
        <f>SUM(H1039:H1047)</f>
        <v>531250</v>
      </c>
      <c r="H1038" s="108">
        <f t="shared" si="110"/>
        <v>4250000</v>
      </c>
      <c r="I1038" s="122" t="s">
        <v>26</v>
      </c>
      <c r="J1038" s="123"/>
      <c r="K1038" s="124">
        <v>2</v>
      </c>
      <c r="L1038" s="124"/>
      <c r="M1038" s="124"/>
      <c r="N1038" s="124">
        <v>2</v>
      </c>
      <c r="O1038" s="124"/>
      <c r="P1038" s="124"/>
      <c r="Q1038" s="124">
        <v>2</v>
      </c>
      <c r="R1038" s="124"/>
      <c r="S1038" s="124">
        <v>2</v>
      </c>
      <c r="T1038" s="123"/>
      <c r="U1038" s="123"/>
      <c r="V1038" s="128"/>
      <c r="W1038" s="128"/>
    </row>
    <row r="1039" s="76" customFormat="1" ht="13" spans="1:23">
      <c r="A1039" s="91">
        <v>1032</v>
      </c>
      <c r="B1039" s="109"/>
      <c r="C1039" s="129" t="s">
        <v>286</v>
      </c>
      <c r="D1039" s="111"/>
      <c r="E1039" s="112">
        <v>2</v>
      </c>
      <c r="F1039" s="111" t="s">
        <v>98</v>
      </c>
      <c r="G1039" s="111">
        <v>37341.25</v>
      </c>
      <c r="H1039" s="98">
        <f t="shared" si="110"/>
        <v>74682.5</v>
      </c>
      <c r="I1039" s="98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8"/>
      <c r="W1039" s="128"/>
    </row>
    <row r="1040" s="76" customFormat="1" ht="13" spans="1:23">
      <c r="A1040" s="91">
        <v>1033</v>
      </c>
      <c r="B1040" s="109"/>
      <c r="C1040" s="129" t="s">
        <v>287</v>
      </c>
      <c r="D1040" s="111"/>
      <c r="E1040" s="112">
        <v>2</v>
      </c>
      <c r="F1040" s="111" t="s">
        <v>98</v>
      </c>
      <c r="G1040" s="111">
        <v>49550</v>
      </c>
      <c r="H1040" s="98">
        <f t="shared" ref="H1040:H1049" si="111">G1040*E1040</f>
        <v>99100</v>
      </c>
      <c r="I1040" s="98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8"/>
      <c r="W1040" s="128"/>
    </row>
    <row r="1041" s="76" customFormat="1" ht="13" spans="1:23">
      <c r="A1041" s="91">
        <v>1034</v>
      </c>
      <c r="B1041" s="109"/>
      <c r="C1041" s="129" t="s">
        <v>289</v>
      </c>
      <c r="D1041" s="111"/>
      <c r="E1041" s="112">
        <v>1</v>
      </c>
      <c r="F1041" s="111" t="s">
        <v>105</v>
      </c>
      <c r="G1041" s="111">
        <v>25800</v>
      </c>
      <c r="H1041" s="98">
        <f t="shared" si="111"/>
        <v>25800</v>
      </c>
      <c r="I1041" s="98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8"/>
      <c r="W1041" s="128"/>
    </row>
    <row r="1042" s="76" customFormat="1" ht="13" spans="1:23">
      <c r="A1042" s="91">
        <v>1035</v>
      </c>
      <c r="B1042" s="109"/>
      <c r="C1042" s="129" t="s">
        <v>290</v>
      </c>
      <c r="D1042" s="111"/>
      <c r="E1042" s="112">
        <v>2</v>
      </c>
      <c r="F1042" s="111" t="s">
        <v>98</v>
      </c>
      <c r="G1042" s="111">
        <v>32050</v>
      </c>
      <c r="H1042" s="98">
        <f t="shared" si="111"/>
        <v>64100</v>
      </c>
      <c r="I1042" s="98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8"/>
      <c r="W1042" s="128"/>
    </row>
    <row r="1043" s="76" customFormat="1" ht="13" spans="1:23">
      <c r="A1043" s="91">
        <v>1036</v>
      </c>
      <c r="B1043" s="109"/>
      <c r="C1043" s="129" t="s">
        <v>291</v>
      </c>
      <c r="D1043" s="111"/>
      <c r="E1043" s="112">
        <v>2</v>
      </c>
      <c r="F1043" s="111" t="s">
        <v>102</v>
      </c>
      <c r="G1043" s="111">
        <v>25600</v>
      </c>
      <c r="H1043" s="98">
        <f t="shared" si="111"/>
        <v>51200</v>
      </c>
      <c r="I1043" s="98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8"/>
      <c r="W1043" s="128"/>
    </row>
    <row r="1044" s="76" customFormat="1" ht="13" spans="1:23">
      <c r="A1044" s="91">
        <v>1037</v>
      </c>
      <c r="B1044" s="109"/>
      <c r="C1044" s="129" t="s">
        <v>292</v>
      </c>
      <c r="D1044" s="111"/>
      <c r="E1044" s="112">
        <v>2</v>
      </c>
      <c r="F1044" s="111" t="s">
        <v>98</v>
      </c>
      <c r="G1044" s="111">
        <v>24600</v>
      </c>
      <c r="H1044" s="98">
        <f t="shared" si="111"/>
        <v>49200</v>
      </c>
      <c r="I1044" s="98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8"/>
      <c r="W1044" s="128"/>
    </row>
    <row r="1045" s="76" customFormat="1" ht="13" spans="1:23">
      <c r="A1045" s="91">
        <v>1038</v>
      </c>
      <c r="B1045" s="109"/>
      <c r="C1045" s="129" t="s">
        <v>293</v>
      </c>
      <c r="D1045" s="111"/>
      <c r="E1045" s="112">
        <v>2</v>
      </c>
      <c r="F1045" s="111" t="s">
        <v>105</v>
      </c>
      <c r="G1045" s="111">
        <v>15875</v>
      </c>
      <c r="H1045" s="98">
        <f t="shared" si="111"/>
        <v>31750</v>
      </c>
      <c r="I1045" s="98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8"/>
      <c r="W1045" s="128"/>
    </row>
    <row r="1046" s="76" customFormat="1" ht="13" spans="1:23">
      <c r="A1046" s="91">
        <v>1039</v>
      </c>
      <c r="B1046" s="109"/>
      <c r="C1046" s="129" t="s">
        <v>294</v>
      </c>
      <c r="D1046" s="111"/>
      <c r="E1046" s="112">
        <v>2</v>
      </c>
      <c r="F1046" s="111" t="s">
        <v>98</v>
      </c>
      <c r="G1046" s="111">
        <v>46716.25</v>
      </c>
      <c r="H1046" s="98">
        <f t="shared" si="111"/>
        <v>93432.5</v>
      </c>
      <c r="I1046" s="98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8"/>
      <c r="W1046" s="128"/>
    </row>
    <row r="1047" s="76" customFormat="1" ht="13" spans="1:23">
      <c r="A1047" s="91">
        <v>1040</v>
      </c>
      <c r="B1047" s="109"/>
      <c r="C1047" s="129" t="s">
        <v>295</v>
      </c>
      <c r="D1047" s="111"/>
      <c r="E1047" s="112">
        <v>3</v>
      </c>
      <c r="F1047" s="111" t="s">
        <v>98</v>
      </c>
      <c r="G1047" s="111">
        <v>13995</v>
      </c>
      <c r="H1047" s="98">
        <f t="shared" si="111"/>
        <v>41985</v>
      </c>
      <c r="I1047" s="98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8"/>
      <c r="W1047" s="128"/>
    </row>
    <row r="1048" s="76" customFormat="1" ht="13" spans="1:23">
      <c r="A1048" s="91">
        <v>1041</v>
      </c>
      <c r="B1048" s="272" t="s">
        <v>33</v>
      </c>
      <c r="C1048" s="105" t="s">
        <v>958</v>
      </c>
      <c r="D1048" s="106" t="s">
        <v>901</v>
      </c>
      <c r="E1048" s="107">
        <v>15</v>
      </c>
      <c r="F1048" s="106"/>
      <c r="G1048" s="106">
        <f>SUM(H1049:H1052)</f>
        <v>546191.65</v>
      </c>
      <c r="H1048" s="108">
        <f t="shared" si="111"/>
        <v>8192874.75</v>
      </c>
      <c r="I1048" s="122" t="s">
        <v>26</v>
      </c>
      <c r="J1048" s="123"/>
      <c r="K1048" s="124">
        <v>2</v>
      </c>
      <c r="L1048" s="124"/>
      <c r="M1048" s="124">
        <v>2</v>
      </c>
      <c r="N1048" s="124">
        <v>2</v>
      </c>
      <c r="O1048" s="124">
        <v>1</v>
      </c>
      <c r="P1048" s="124">
        <v>2</v>
      </c>
      <c r="Q1048" s="124">
        <v>2</v>
      </c>
      <c r="R1048" s="124">
        <v>2</v>
      </c>
      <c r="S1048" s="124">
        <v>2</v>
      </c>
      <c r="T1048" s="123"/>
      <c r="U1048" s="123"/>
      <c r="V1048" s="128"/>
      <c r="W1048" s="128"/>
    </row>
    <row r="1049" s="76" customFormat="1" ht="13" spans="1:23">
      <c r="A1049" s="91">
        <v>1042</v>
      </c>
      <c r="B1049" s="109"/>
      <c r="C1049" s="129" t="s">
        <v>515</v>
      </c>
      <c r="D1049" s="111"/>
      <c r="E1049" s="112">
        <v>5</v>
      </c>
      <c r="F1049" s="111" t="s">
        <v>98</v>
      </c>
      <c r="G1049" s="111">
        <v>49800</v>
      </c>
      <c r="H1049" s="98">
        <f t="shared" si="111"/>
        <v>249000</v>
      </c>
      <c r="I1049" s="98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8"/>
      <c r="W1049" s="128"/>
    </row>
    <row r="1050" s="76" customFormat="1" ht="13" spans="1:23">
      <c r="A1050" s="91">
        <v>1043</v>
      </c>
      <c r="B1050" s="109"/>
      <c r="C1050" s="129" t="s">
        <v>959</v>
      </c>
      <c r="D1050" s="111"/>
      <c r="E1050" s="112">
        <v>5</v>
      </c>
      <c r="F1050" s="111" t="s">
        <v>98</v>
      </c>
      <c r="G1050" s="111">
        <v>35000</v>
      </c>
      <c r="H1050" s="98">
        <f t="shared" ref="H1050:H1054" si="112">G1050*E1050</f>
        <v>175000</v>
      </c>
      <c r="I1050" s="98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8"/>
      <c r="W1050" s="128"/>
    </row>
    <row r="1051" s="76" customFormat="1" ht="13" spans="1:23">
      <c r="A1051" s="91">
        <v>1044</v>
      </c>
      <c r="B1051" s="109"/>
      <c r="C1051" s="129" t="s">
        <v>960</v>
      </c>
      <c r="D1051" s="111"/>
      <c r="E1051" s="112">
        <v>5</v>
      </c>
      <c r="F1051" s="111" t="s">
        <v>98</v>
      </c>
      <c r="G1051" s="111">
        <v>13638.33</v>
      </c>
      <c r="H1051" s="98">
        <f t="shared" si="112"/>
        <v>68191.65</v>
      </c>
      <c r="I1051" s="98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  <c r="V1051" s="128"/>
      <c r="W1051" s="128"/>
    </row>
    <row r="1052" s="76" customFormat="1" ht="13" spans="1:23">
      <c r="A1052" s="91">
        <v>1045</v>
      </c>
      <c r="B1052" s="109"/>
      <c r="C1052" s="129" t="s">
        <v>262</v>
      </c>
      <c r="D1052" s="111"/>
      <c r="E1052" s="112">
        <v>5</v>
      </c>
      <c r="F1052" s="111" t="s">
        <v>98</v>
      </c>
      <c r="G1052" s="111">
        <v>10800</v>
      </c>
      <c r="H1052" s="98">
        <f t="shared" si="112"/>
        <v>54000</v>
      </c>
      <c r="I1052" s="98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8"/>
      <c r="W1052" s="128"/>
    </row>
    <row r="1053" s="76" customFormat="1" ht="13" spans="1:23">
      <c r="A1053" s="91">
        <v>1046</v>
      </c>
      <c r="B1053" s="271" t="s">
        <v>33</v>
      </c>
      <c r="C1053" s="105" t="s">
        <v>961</v>
      </c>
      <c r="D1053" s="106" t="s">
        <v>901</v>
      </c>
      <c r="E1053" s="107">
        <v>8</v>
      </c>
      <c r="F1053" s="106"/>
      <c r="G1053" s="106">
        <f>SUM(H1054:H1060)</f>
        <v>937500</v>
      </c>
      <c r="H1053" s="108">
        <f t="shared" si="112"/>
        <v>7500000</v>
      </c>
      <c r="I1053" s="122" t="s">
        <v>26</v>
      </c>
      <c r="J1053" s="123"/>
      <c r="K1053" s="124">
        <v>2</v>
      </c>
      <c r="L1053" s="124"/>
      <c r="M1053" s="124"/>
      <c r="N1053" s="124">
        <v>2</v>
      </c>
      <c r="O1053" s="124"/>
      <c r="P1053" s="124"/>
      <c r="Q1053" s="124">
        <v>2</v>
      </c>
      <c r="R1053" s="124"/>
      <c r="S1053" s="124">
        <v>2</v>
      </c>
      <c r="T1053" s="123"/>
      <c r="U1053" s="123"/>
      <c r="V1053" s="128"/>
      <c r="W1053" s="128"/>
    </row>
    <row r="1054" s="76" customFormat="1" ht="13" spans="1:23">
      <c r="A1054" s="91">
        <v>1047</v>
      </c>
      <c r="B1054" s="109"/>
      <c r="C1054" s="129" t="s">
        <v>359</v>
      </c>
      <c r="D1054" s="111"/>
      <c r="E1054" s="112">
        <v>6</v>
      </c>
      <c r="F1054" s="111" t="s">
        <v>98</v>
      </c>
      <c r="G1054" s="111">
        <v>45000</v>
      </c>
      <c r="H1054" s="98">
        <f t="shared" si="112"/>
        <v>270000</v>
      </c>
      <c r="I1054" s="98"/>
      <c r="J1054" s="125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25"/>
      <c r="U1054" s="125"/>
      <c r="V1054" s="128"/>
      <c r="W1054" s="128"/>
    </row>
    <row r="1055" s="76" customFormat="1" ht="13" spans="1:23">
      <c r="A1055" s="91">
        <v>1048</v>
      </c>
      <c r="B1055" s="109"/>
      <c r="C1055" s="129" t="s">
        <v>361</v>
      </c>
      <c r="D1055" s="111"/>
      <c r="E1055" s="112">
        <v>6</v>
      </c>
      <c r="F1055" s="111" t="s">
        <v>98</v>
      </c>
      <c r="G1055" s="111">
        <v>12475</v>
      </c>
      <c r="H1055" s="98">
        <f t="shared" ref="H1055:H1062" si="113">G1055*E1055</f>
        <v>74850</v>
      </c>
      <c r="I1055" s="113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8"/>
      <c r="W1055" s="128"/>
    </row>
    <row r="1056" s="76" customFormat="1" ht="13" spans="1:23">
      <c r="A1056" s="91">
        <v>1049</v>
      </c>
      <c r="B1056" s="109"/>
      <c r="C1056" s="129" t="s">
        <v>362</v>
      </c>
      <c r="D1056" s="111"/>
      <c r="E1056" s="112">
        <v>6</v>
      </c>
      <c r="F1056" s="111" t="s">
        <v>98</v>
      </c>
      <c r="G1056" s="111">
        <v>10550</v>
      </c>
      <c r="H1056" s="98">
        <f t="shared" si="113"/>
        <v>63300</v>
      </c>
      <c r="I1056" s="113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8"/>
      <c r="W1056" s="128"/>
    </row>
    <row r="1057" s="76" customFormat="1" ht="13" spans="1:23">
      <c r="A1057" s="91">
        <v>1050</v>
      </c>
      <c r="B1057" s="109"/>
      <c r="C1057" s="129" t="s">
        <v>363</v>
      </c>
      <c r="D1057" s="111"/>
      <c r="E1057" s="112">
        <v>6</v>
      </c>
      <c r="F1057" s="111" t="s">
        <v>98</v>
      </c>
      <c r="G1057" s="111">
        <v>6475</v>
      </c>
      <c r="H1057" s="98">
        <f t="shared" si="113"/>
        <v>38850</v>
      </c>
      <c r="I1057" s="113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8"/>
      <c r="W1057" s="128"/>
    </row>
    <row r="1058" s="76" customFormat="1" ht="25" spans="1:23">
      <c r="A1058" s="91">
        <v>1051</v>
      </c>
      <c r="B1058" s="109"/>
      <c r="C1058" s="114" t="s">
        <v>365</v>
      </c>
      <c r="D1058" s="111"/>
      <c r="E1058" s="112">
        <v>6</v>
      </c>
      <c r="F1058" s="111" t="s">
        <v>98</v>
      </c>
      <c r="G1058" s="111">
        <v>45800</v>
      </c>
      <c r="H1058" s="98">
        <f t="shared" si="113"/>
        <v>274800</v>
      </c>
      <c r="I1058" s="113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8"/>
      <c r="W1058" s="128"/>
    </row>
    <row r="1059" s="76" customFormat="1" ht="13" spans="1:23">
      <c r="A1059" s="91">
        <v>1052</v>
      </c>
      <c r="B1059" s="109"/>
      <c r="C1059" s="129" t="s">
        <v>367</v>
      </c>
      <c r="D1059" s="111"/>
      <c r="E1059" s="112">
        <v>8</v>
      </c>
      <c r="F1059" s="111" t="s">
        <v>102</v>
      </c>
      <c r="G1059" s="111">
        <v>25500</v>
      </c>
      <c r="H1059" s="98">
        <f t="shared" si="113"/>
        <v>204000</v>
      </c>
      <c r="I1059" s="113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8"/>
      <c r="W1059" s="128"/>
    </row>
    <row r="1060" s="76" customFormat="1" ht="13" spans="1:23">
      <c r="A1060" s="91">
        <v>1053</v>
      </c>
      <c r="B1060" s="109"/>
      <c r="C1060" s="129" t="s">
        <v>368</v>
      </c>
      <c r="D1060" s="111"/>
      <c r="E1060" s="112">
        <v>6</v>
      </c>
      <c r="F1060" s="111" t="s">
        <v>98</v>
      </c>
      <c r="G1060" s="111">
        <v>1950</v>
      </c>
      <c r="H1060" s="98">
        <f t="shared" si="113"/>
        <v>11700</v>
      </c>
      <c r="I1060" s="113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8"/>
      <c r="W1060" s="128"/>
    </row>
    <row r="1061" s="76" customFormat="1" ht="26" spans="1:23">
      <c r="A1061" s="91">
        <v>1054</v>
      </c>
      <c r="B1061" s="271" t="s">
        <v>33</v>
      </c>
      <c r="C1061" s="105" t="s">
        <v>962</v>
      </c>
      <c r="D1061" s="106" t="s">
        <v>901</v>
      </c>
      <c r="E1061" s="107">
        <v>4</v>
      </c>
      <c r="F1061" s="106"/>
      <c r="G1061" s="106">
        <f>SUM(H1062:H1067)</f>
        <v>360000</v>
      </c>
      <c r="H1061" s="108">
        <f t="shared" si="113"/>
        <v>1440000</v>
      </c>
      <c r="I1061" s="122" t="s">
        <v>26</v>
      </c>
      <c r="J1061" s="123"/>
      <c r="K1061" s="124">
        <v>1</v>
      </c>
      <c r="L1061" s="124"/>
      <c r="M1061" s="124"/>
      <c r="N1061" s="124">
        <v>1</v>
      </c>
      <c r="O1061" s="124"/>
      <c r="P1061" s="124"/>
      <c r="Q1061" s="124">
        <v>1</v>
      </c>
      <c r="R1061" s="124"/>
      <c r="S1061" s="124">
        <v>1</v>
      </c>
      <c r="T1061" s="124"/>
      <c r="U1061" s="123"/>
      <c r="V1061" s="128"/>
      <c r="W1061" s="128"/>
    </row>
    <row r="1062" s="76" customFormat="1" ht="13" spans="1:23">
      <c r="A1062" s="91">
        <v>1055</v>
      </c>
      <c r="B1062" s="109"/>
      <c r="C1062" s="129" t="s">
        <v>276</v>
      </c>
      <c r="D1062" s="111"/>
      <c r="E1062" s="112">
        <v>2</v>
      </c>
      <c r="F1062" s="111" t="s">
        <v>98</v>
      </c>
      <c r="G1062" s="111">
        <v>10960</v>
      </c>
      <c r="H1062" s="98">
        <f t="shared" si="113"/>
        <v>21920</v>
      </c>
      <c r="I1062" s="98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8"/>
      <c r="W1062" s="128"/>
    </row>
    <row r="1063" s="76" customFormat="1" ht="13" spans="1:23">
      <c r="A1063" s="91">
        <v>1056</v>
      </c>
      <c r="B1063" s="109"/>
      <c r="C1063" s="129" t="s">
        <v>277</v>
      </c>
      <c r="D1063" s="111"/>
      <c r="E1063" s="112">
        <v>2</v>
      </c>
      <c r="F1063" s="111" t="s">
        <v>98</v>
      </c>
      <c r="G1063" s="111">
        <v>13950</v>
      </c>
      <c r="H1063" s="98">
        <f t="shared" ref="H1063:H1067" si="114">G1063*E1063</f>
        <v>27900</v>
      </c>
      <c r="I1063" s="98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8"/>
      <c r="W1063" s="128"/>
    </row>
    <row r="1064" s="76" customFormat="1" ht="13" spans="1:23">
      <c r="A1064" s="91">
        <v>1057</v>
      </c>
      <c r="B1064" s="109"/>
      <c r="C1064" s="129" t="s">
        <v>963</v>
      </c>
      <c r="D1064" s="111"/>
      <c r="E1064" s="112">
        <v>8</v>
      </c>
      <c r="F1064" s="111" t="s">
        <v>98</v>
      </c>
      <c r="G1064" s="111">
        <v>10960</v>
      </c>
      <c r="H1064" s="98">
        <f t="shared" si="114"/>
        <v>87680</v>
      </c>
      <c r="I1064" s="98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8"/>
      <c r="W1064" s="128"/>
    </row>
    <row r="1065" s="76" customFormat="1" ht="13" spans="1:23">
      <c r="A1065" s="91">
        <v>1058</v>
      </c>
      <c r="B1065" s="109"/>
      <c r="C1065" s="129" t="s">
        <v>277</v>
      </c>
      <c r="D1065" s="111"/>
      <c r="E1065" s="112">
        <v>12</v>
      </c>
      <c r="F1065" s="111" t="s">
        <v>98</v>
      </c>
      <c r="G1065" s="111">
        <v>14390</v>
      </c>
      <c r="H1065" s="98">
        <f t="shared" si="114"/>
        <v>172680</v>
      </c>
      <c r="I1065" s="98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8"/>
      <c r="W1065" s="128"/>
    </row>
    <row r="1066" s="76" customFormat="1" ht="13" spans="1:23">
      <c r="A1066" s="91">
        <v>1059</v>
      </c>
      <c r="B1066" s="109"/>
      <c r="C1066" s="129" t="s">
        <v>964</v>
      </c>
      <c r="D1066" s="111"/>
      <c r="E1066" s="112">
        <v>2</v>
      </c>
      <c r="F1066" s="111" t="s">
        <v>98</v>
      </c>
      <c r="G1066" s="111">
        <v>10960</v>
      </c>
      <c r="H1066" s="98">
        <f t="shared" si="114"/>
        <v>21920</v>
      </c>
      <c r="I1066" s="98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8"/>
      <c r="W1066" s="128"/>
    </row>
    <row r="1067" s="76" customFormat="1" ht="13" spans="1:23">
      <c r="A1067" s="91">
        <v>1060</v>
      </c>
      <c r="B1067" s="109"/>
      <c r="C1067" s="129" t="s">
        <v>277</v>
      </c>
      <c r="D1067" s="111"/>
      <c r="E1067" s="112">
        <v>2</v>
      </c>
      <c r="F1067" s="111" t="s">
        <v>98</v>
      </c>
      <c r="G1067" s="111">
        <v>13950</v>
      </c>
      <c r="H1067" s="98">
        <f t="shared" si="114"/>
        <v>27900</v>
      </c>
      <c r="I1067" s="98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8"/>
      <c r="W1067" s="128"/>
    </row>
    <row r="1068" s="76" customFormat="1" ht="13" spans="1:23">
      <c r="A1068" s="91">
        <v>1061</v>
      </c>
      <c r="B1068" s="271" t="s">
        <v>33</v>
      </c>
      <c r="C1068" s="105" t="s">
        <v>302</v>
      </c>
      <c r="D1068" s="106" t="s">
        <v>32</v>
      </c>
      <c r="E1068" s="107"/>
      <c r="F1068" s="106"/>
      <c r="G1068" s="106"/>
      <c r="H1068" s="108">
        <f>H1069+H1076+H1086+H1093+H1105</f>
        <v>973055</v>
      </c>
      <c r="I1068" s="122" t="s">
        <v>26</v>
      </c>
      <c r="J1068" s="123"/>
      <c r="K1068" s="123"/>
      <c r="L1068" s="123"/>
      <c r="M1068" s="124">
        <v>1</v>
      </c>
      <c r="N1068" s="123"/>
      <c r="O1068" s="123"/>
      <c r="P1068" s="123"/>
      <c r="Q1068" s="123"/>
      <c r="R1068" s="123"/>
      <c r="S1068" s="123"/>
      <c r="T1068" s="123"/>
      <c r="U1068" s="123"/>
      <c r="V1068" s="128"/>
      <c r="W1068" s="128"/>
    </row>
    <row r="1069" s="76" customFormat="1" ht="13" spans="1:23">
      <c r="A1069" s="91">
        <v>1062</v>
      </c>
      <c r="B1069" s="109"/>
      <c r="C1069" s="110" t="s">
        <v>965</v>
      </c>
      <c r="D1069" s="111"/>
      <c r="E1069" s="112"/>
      <c r="F1069" s="111"/>
      <c r="G1069" s="111"/>
      <c r="H1069" s="113">
        <f>SUM(H1070:H1075)</f>
        <v>60115</v>
      </c>
      <c r="I1069" s="98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8"/>
      <c r="W1069" s="128"/>
    </row>
    <row r="1070" s="76" customFormat="1" ht="13" spans="1:23">
      <c r="A1070" s="91">
        <v>1063</v>
      </c>
      <c r="B1070" s="109"/>
      <c r="C1070" s="129" t="s">
        <v>966</v>
      </c>
      <c r="D1070" s="111"/>
      <c r="E1070" s="112">
        <v>53</v>
      </c>
      <c r="F1070" s="111" t="s">
        <v>98</v>
      </c>
      <c r="G1070" s="111">
        <v>115</v>
      </c>
      <c r="H1070" s="98">
        <f>G1070*E1070</f>
        <v>6095</v>
      </c>
      <c r="I1070" s="98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8"/>
      <c r="W1070" s="128"/>
    </row>
    <row r="1071" s="76" customFormat="1" ht="13" spans="1:23">
      <c r="A1071" s="91">
        <v>1064</v>
      </c>
      <c r="B1071" s="109"/>
      <c r="C1071" s="129" t="s">
        <v>967</v>
      </c>
      <c r="D1071" s="111"/>
      <c r="E1071" s="112">
        <v>20</v>
      </c>
      <c r="F1071" s="111" t="s">
        <v>98</v>
      </c>
      <c r="G1071" s="111">
        <v>38</v>
      </c>
      <c r="H1071" s="98">
        <f t="shared" ref="H1071:H1075" si="115">G1071*E1071</f>
        <v>760</v>
      </c>
      <c r="I1071" s="98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8"/>
      <c r="W1071" s="128"/>
    </row>
    <row r="1072" s="76" customFormat="1" ht="13" spans="1:23">
      <c r="A1072" s="91">
        <v>1065</v>
      </c>
      <c r="B1072" s="109"/>
      <c r="C1072" s="129" t="s">
        <v>968</v>
      </c>
      <c r="D1072" s="111"/>
      <c r="E1072" s="112">
        <v>10</v>
      </c>
      <c r="F1072" s="111" t="s">
        <v>183</v>
      </c>
      <c r="G1072" s="111">
        <v>5100</v>
      </c>
      <c r="H1072" s="98">
        <f t="shared" si="115"/>
        <v>51000</v>
      </c>
      <c r="I1072" s="98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8"/>
      <c r="W1072" s="128"/>
    </row>
    <row r="1073" s="76" customFormat="1" ht="13" spans="1:23">
      <c r="A1073" s="91">
        <v>1066</v>
      </c>
      <c r="B1073" s="109"/>
      <c r="C1073" s="129" t="s">
        <v>969</v>
      </c>
      <c r="D1073" s="111"/>
      <c r="E1073" s="112">
        <v>10</v>
      </c>
      <c r="F1073" s="111" t="s">
        <v>372</v>
      </c>
      <c r="G1073" s="111">
        <v>31</v>
      </c>
      <c r="H1073" s="98">
        <f t="shared" si="115"/>
        <v>310</v>
      </c>
      <c r="I1073" s="98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8"/>
      <c r="W1073" s="128"/>
    </row>
    <row r="1074" s="76" customFormat="1" ht="13" spans="1:23">
      <c r="A1074" s="91">
        <v>1067</v>
      </c>
      <c r="B1074" s="109"/>
      <c r="C1074" s="129" t="s">
        <v>970</v>
      </c>
      <c r="D1074" s="111"/>
      <c r="E1074" s="112">
        <v>10</v>
      </c>
      <c r="F1074" s="111" t="s">
        <v>98</v>
      </c>
      <c r="G1074" s="111">
        <v>45</v>
      </c>
      <c r="H1074" s="98">
        <f t="shared" si="115"/>
        <v>450</v>
      </c>
      <c r="I1074" s="98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  <c r="U1074" s="125"/>
      <c r="V1074" s="128"/>
      <c r="W1074" s="128"/>
    </row>
    <row r="1075" s="76" customFormat="1" ht="13" spans="1:23">
      <c r="A1075" s="91">
        <v>1068</v>
      </c>
      <c r="B1075" s="109"/>
      <c r="C1075" s="129" t="s">
        <v>177</v>
      </c>
      <c r="D1075" s="111"/>
      <c r="E1075" s="112">
        <v>10</v>
      </c>
      <c r="F1075" s="111" t="s">
        <v>98</v>
      </c>
      <c r="G1075" s="111">
        <v>150</v>
      </c>
      <c r="H1075" s="98">
        <f t="shared" si="115"/>
        <v>1500</v>
      </c>
      <c r="I1075" s="98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8"/>
      <c r="W1075" s="128"/>
    </row>
    <row r="1076" s="76" customFormat="1" ht="13" spans="1:23">
      <c r="A1076" s="91">
        <v>1069</v>
      </c>
      <c r="B1076" s="109"/>
      <c r="C1076" s="110" t="s">
        <v>971</v>
      </c>
      <c r="D1076" s="111"/>
      <c r="E1076" s="112"/>
      <c r="F1076" s="111"/>
      <c r="G1076" s="111"/>
      <c r="H1076" s="113">
        <f>SUM(H1077:H1085)</f>
        <v>130000</v>
      </c>
      <c r="I1076" s="98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8"/>
      <c r="W1076" s="128"/>
    </row>
    <row r="1077" s="76" customFormat="1" ht="13" spans="1:23">
      <c r="A1077" s="91">
        <v>1070</v>
      </c>
      <c r="B1077" s="109"/>
      <c r="C1077" s="129" t="s">
        <v>972</v>
      </c>
      <c r="D1077" s="111"/>
      <c r="E1077" s="112">
        <v>100</v>
      </c>
      <c r="F1077" s="111" t="s">
        <v>121</v>
      </c>
      <c r="G1077" s="111">
        <v>100</v>
      </c>
      <c r="H1077" s="98">
        <f>G1077*E1077</f>
        <v>10000</v>
      </c>
      <c r="I1077" s="98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8"/>
      <c r="W1077" s="128"/>
    </row>
    <row r="1078" s="76" customFormat="1" ht="13" spans="1:23">
      <c r="A1078" s="91">
        <v>1071</v>
      </c>
      <c r="B1078" s="109"/>
      <c r="C1078" s="129" t="s">
        <v>973</v>
      </c>
      <c r="D1078" s="111"/>
      <c r="E1078" s="112">
        <v>100</v>
      </c>
      <c r="F1078" s="111" t="s">
        <v>121</v>
      </c>
      <c r="G1078" s="111">
        <v>180</v>
      </c>
      <c r="H1078" s="98">
        <f t="shared" ref="H1078:H1085" si="116">G1078*E1078</f>
        <v>18000</v>
      </c>
      <c r="I1078" s="98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8"/>
      <c r="W1078" s="128"/>
    </row>
    <row r="1079" s="76" customFormat="1" ht="13" spans="1:23">
      <c r="A1079" s="91">
        <v>1072</v>
      </c>
      <c r="B1079" s="109"/>
      <c r="C1079" s="129" t="s">
        <v>974</v>
      </c>
      <c r="D1079" s="111"/>
      <c r="E1079" s="112">
        <v>100</v>
      </c>
      <c r="F1079" s="111" t="s">
        <v>121</v>
      </c>
      <c r="G1079" s="111">
        <v>100</v>
      </c>
      <c r="H1079" s="98">
        <f t="shared" si="116"/>
        <v>10000</v>
      </c>
      <c r="I1079" s="98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8"/>
      <c r="W1079" s="128"/>
    </row>
    <row r="1080" s="76" customFormat="1" ht="13" spans="1:23">
      <c r="A1080" s="91">
        <v>1073</v>
      </c>
      <c r="B1080" s="109"/>
      <c r="C1080" s="129" t="s">
        <v>975</v>
      </c>
      <c r="D1080" s="111"/>
      <c r="E1080" s="112">
        <v>100</v>
      </c>
      <c r="F1080" s="111" t="s">
        <v>121</v>
      </c>
      <c r="G1080" s="111">
        <v>180</v>
      </c>
      <c r="H1080" s="98">
        <f t="shared" si="116"/>
        <v>18000</v>
      </c>
      <c r="I1080" s="98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8"/>
      <c r="W1080" s="128"/>
    </row>
    <row r="1081" s="76" customFormat="1" ht="13" spans="1:23">
      <c r="A1081" s="91">
        <v>1074</v>
      </c>
      <c r="B1081" s="109"/>
      <c r="C1081" s="129" t="s">
        <v>976</v>
      </c>
      <c r="D1081" s="111"/>
      <c r="E1081" s="112">
        <v>100</v>
      </c>
      <c r="F1081" s="111" t="s">
        <v>121</v>
      </c>
      <c r="G1081" s="111">
        <v>100</v>
      </c>
      <c r="H1081" s="98">
        <f t="shared" si="116"/>
        <v>10000</v>
      </c>
      <c r="I1081" s="98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8"/>
      <c r="W1081" s="128"/>
    </row>
    <row r="1082" s="76" customFormat="1" ht="13" spans="1:23">
      <c r="A1082" s="91">
        <v>1075</v>
      </c>
      <c r="B1082" s="109"/>
      <c r="C1082" s="129" t="s">
        <v>977</v>
      </c>
      <c r="D1082" s="111"/>
      <c r="E1082" s="112">
        <v>100</v>
      </c>
      <c r="F1082" s="111" t="s">
        <v>121</v>
      </c>
      <c r="G1082" s="111">
        <v>180</v>
      </c>
      <c r="H1082" s="98">
        <f t="shared" si="116"/>
        <v>18000</v>
      </c>
      <c r="I1082" s="98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8"/>
      <c r="W1082" s="128"/>
    </row>
    <row r="1083" s="76" customFormat="1" ht="13" spans="1:23">
      <c r="A1083" s="91">
        <v>1076</v>
      </c>
      <c r="B1083" s="109"/>
      <c r="C1083" s="129" t="s">
        <v>978</v>
      </c>
      <c r="D1083" s="111"/>
      <c r="E1083" s="112">
        <v>100</v>
      </c>
      <c r="F1083" s="111" t="s">
        <v>121</v>
      </c>
      <c r="G1083" s="111">
        <v>100</v>
      </c>
      <c r="H1083" s="98">
        <f t="shared" si="116"/>
        <v>10000</v>
      </c>
      <c r="I1083" s="98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  <c r="U1083" s="125"/>
      <c r="V1083" s="128"/>
      <c r="W1083" s="128"/>
    </row>
    <row r="1084" s="76" customFormat="1" ht="13" spans="1:23">
      <c r="A1084" s="91">
        <v>1077</v>
      </c>
      <c r="B1084" s="109"/>
      <c r="C1084" s="129" t="s">
        <v>979</v>
      </c>
      <c r="D1084" s="111"/>
      <c r="E1084" s="112">
        <v>100</v>
      </c>
      <c r="F1084" s="111" t="s">
        <v>121</v>
      </c>
      <c r="G1084" s="111">
        <v>180</v>
      </c>
      <c r="H1084" s="98">
        <f t="shared" si="116"/>
        <v>18000</v>
      </c>
      <c r="I1084" s="98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  <c r="U1084" s="125"/>
      <c r="V1084" s="128"/>
      <c r="W1084" s="128"/>
    </row>
    <row r="1085" s="76" customFormat="1" ht="13" spans="1:23">
      <c r="A1085" s="91">
        <v>1078</v>
      </c>
      <c r="B1085" s="109"/>
      <c r="C1085" s="129" t="s">
        <v>980</v>
      </c>
      <c r="D1085" s="111"/>
      <c r="E1085" s="112">
        <v>60</v>
      </c>
      <c r="F1085" s="111" t="s">
        <v>489</v>
      </c>
      <c r="G1085" s="111">
        <v>300</v>
      </c>
      <c r="H1085" s="98">
        <f t="shared" si="116"/>
        <v>18000</v>
      </c>
      <c r="I1085" s="98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8"/>
      <c r="W1085" s="128"/>
    </row>
    <row r="1086" s="76" customFormat="1" ht="13" spans="1:23">
      <c r="A1086" s="91">
        <v>1079</v>
      </c>
      <c r="B1086" s="109"/>
      <c r="C1086" s="110" t="s">
        <v>981</v>
      </c>
      <c r="D1086" s="111"/>
      <c r="E1086" s="112"/>
      <c r="F1086" s="111"/>
      <c r="G1086" s="111"/>
      <c r="H1086" s="113">
        <f>SUM(H1087:H1092)</f>
        <v>250000</v>
      </c>
      <c r="I1086" s="98"/>
      <c r="J1086" s="125"/>
      <c r="K1086" s="125"/>
      <c r="L1086" s="125"/>
      <c r="M1086" s="125"/>
      <c r="N1086" s="125"/>
      <c r="O1086" s="125"/>
      <c r="P1086" s="125"/>
      <c r="Q1086" s="125"/>
      <c r="R1086" s="125"/>
      <c r="S1086" s="125"/>
      <c r="T1086" s="125"/>
      <c r="U1086" s="125"/>
      <c r="V1086" s="128"/>
      <c r="W1086" s="128"/>
    </row>
    <row r="1087" s="76" customFormat="1" ht="13" spans="1:23">
      <c r="A1087" s="91">
        <v>1080</v>
      </c>
      <c r="B1087" s="109"/>
      <c r="C1087" s="129" t="s">
        <v>972</v>
      </c>
      <c r="D1087" s="111"/>
      <c r="E1087" s="112">
        <v>250</v>
      </c>
      <c r="F1087" s="111" t="s">
        <v>121</v>
      </c>
      <c r="G1087" s="111">
        <v>200</v>
      </c>
      <c r="H1087" s="98">
        <f>G1087*E1087</f>
        <v>50000</v>
      </c>
      <c r="I1087" s="98"/>
      <c r="J1087" s="125"/>
      <c r="K1087" s="125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8"/>
      <c r="W1087" s="128"/>
    </row>
    <row r="1088" s="76" customFormat="1" ht="13" spans="1:23">
      <c r="A1088" s="91">
        <v>1081</v>
      </c>
      <c r="B1088" s="109"/>
      <c r="C1088" s="129" t="s">
        <v>973</v>
      </c>
      <c r="D1088" s="111"/>
      <c r="E1088" s="112">
        <v>250</v>
      </c>
      <c r="F1088" s="111" t="s">
        <v>121</v>
      </c>
      <c r="G1088" s="111">
        <v>200</v>
      </c>
      <c r="H1088" s="98">
        <f t="shared" ref="H1088:H1092" si="117">G1088*E1088</f>
        <v>50000</v>
      </c>
      <c r="I1088" s="98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8"/>
      <c r="W1088" s="128"/>
    </row>
    <row r="1089" s="76" customFormat="1" ht="13" spans="1:23">
      <c r="A1089" s="91">
        <v>1082</v>
      </c>
      <c r="B1089" s="109"/>
      <c r="C1089" s="129" t="s">
        <v>982</v>
      </c>
      <c r="D1089" s="111"/>
      <c r="E1089" s="112">
        <v>250</v>
      </c>
      <c r="F1089" s="111" t="s">
        <v>121</v>
      </c>
      <c r="G1089" s="111">
        <v>200</v>
      </c>
      <c r="H1089" s="98">
        <f t="shared" si="117"/>
        <v>50000</v>
      </c>
      <c r="I1089" s="98"/>
      <c r="J1089" s="125"/>
      <c r="K1089" s="125"/>
      <c r="L1089" s="125"/>
      <c r="M1089" s="125"/>
      <c r="N1089" s="125"/>
      <c r="O1089" s="125"/>
      <c r="P1089" s="125"/>
      <c r="Q1089" s="125"/>
      <c r="R1089" s="125"/>
      <c r="S1089" s="125"/>
      <c r="T1089" s="125"/>
      <c r="U1089" s="125"/>
      <c r="V1089" s="128"/>
      <c r="W1089" s="128"/>
    </row>
    <row r="1090" s="76" customFormat="1" ht="13" spans="1:23">
      <c r="A1090" s="91">
        <v>1083</v>
      </c>
      <c r="B1090" s="109"/>
      <c r="C1090" s="129" t="s">
        <v>976</v>
      </c>
      <c r="D1090" s="111"/>
      <c r="E1090" s="112">
        <v>200</v>
      </c>
      <c r="F1090" s="111" t="s">
        <v>121</v>
      </c>
      <c r="G1090" s="111">
        <v>150</v>
      </c>
      <c r="H1090" s="98">
        <f t="shared" si="117"/>
        <v>30000</v>
      </c>
      <c r="I1090" s="98"/>
      <c r="J1090" s="125"/>
      <c r="K1090" s="125"/>
      <c r="L1090" s="125"/>
      <c r="M1090" s="125"/>
      <c r="N1090" s="125"/>
      <c r="O1090" s="125"/>
      <c r="P1090" s="125"/>
      <c r="Q1090" s="125"/>
      <c r="R1090" s="125"/>
      <c r="S1090" s="125"/>
      <c r="T1090" s="125"/>
      <c r="U1090" s="125"/>
      <c r="V1090" s="128"/>
      <c r="W1090" s="128"/>
    </row>
    <row r="1091" s="76" customFormat="1" ht="13" spans="1:23">
      <c r="A1091" s="91">
        <v>1084</v>
      </c>
      <c r="B1091" s="109"/>
      <c r="C1091" s="129" t="s">
        <v>977</v>
      </c>
      <c r="D1091" s="111"/>
      <c r="E1091" s="112">
        <v>200</v>
      </c>
      <c r="F1091" s="111" t="s">
        <v>121</v>
      </c>
      <c r="G1091" s="111">
        <v>200</v>
      </c>
      <c r="H1091" s="98">
        <f t="shared" si="117"/>
        <v>40000</v>
      </c>
      <c r="I1091" s="98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8"/>
      <c r="W1091" s="128"/>
    </row>
    <row r="1092" s="76" customFormat="1" ht="13" spans="1:23">
      <c r="A1092" s="91">
        <v>1085</v>
      </c>
      <c r="B1092" s="109"/>
      <c r="C1092" s="129" t="s">
        <v>978</v>
      </c>
      <c r="D1092" s="111"/>
      <c r="E1092" s="112">
        <v>200</v>
      </c>
      <c r="F1092" s="111" t="s">
        <v>121</v>
      </c>
      <c r="G1092" s="111">
        <v>150</v>
      </c>
      <c r="H1092" s="98">
        <f t="shared" si="117"/>
        <v>30000</v>
      </c>
      <c r="I1092" s="98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8"/>
      <c r="W1092" s="128"/>
    </row>
    <row r="1093" s="76" customFormat="1" ht="13" spans="1:23">
      <c r="A1093" s="91">
        <v>1086</v>
      </c>
      <c r="B1093" s="109"/>
      <c r="C1093" s="110" t="s">
        <v>768</v>
      </c>
      <c r="D1093" s="111"/>
      <c r="E1093" s="112"/>
      <c r="F1093" s="111"/>
      <c r="G1093" s="111"/>
      <c r="H1093" s="113">
        <f>SUM(H1094:H1104)</f>
        <v>136200</v>
      </c>
      <c r="I1093" s="98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8"/>
      <c r="W1093" s="128"/>
    </row>
    <row r="1094" s="76" customFormat="1" ht="13" spans="1:23">
      <c r="A1094" s="91">
        <v>1087</v>
      </c>
      <c r="B1094" s="109"/>
      <c r="C1094" s="129" t="s">
        <v>983</v>
      </c>
      <c r="D1094" s="111"/>
      <c r="E1094" s="112">
        <v>1</v>
      </c>
      <c r="F1094" s="111" t="s">
        <v>105</v>
      </c>
      <c r="G1094" s="111">
        <v>30000</v>
      </c>
      <c r="H1094" s="98">
        <f>G1094*E1094</f>
        <v>30000</v>
      </c>
      <c r="I1094" s="98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8"/>
      <c r="W1094" s="128"/>
    </row>
    <row r="1095" s="76" customFormat="1" ht="13" spans="1:23">
      <c r="A1095" s="91">
        <v>1088</v>
      </c>
      <c r="B1095" s="109"/>
      <c r="C1095" s="129" t="s">
        <v>984</v>
      </c>
      <c r="D1095" s="111"/>
      <c r="E1095" s="112">
        <v>100</v>
      </c>
      <c r="F1095" s="111" t="s">
        <v>98</v>
      </c>
      <c r="G1095" s="111">
        <v>620</v>
      </c>
      <c r="H1095" s="98">
        <f t="shared" ref="H1095:H1104" si="118">G1095*E1095</f>
        <v>62000</v>
      </c>
      <c r="I1095" s="98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8"/>
      <c r="W1095" s="128"/>
    </row>
    <row r="1096" s="76" customFormat="1" ht="13" spans="1:23">
      <c r="A1096" s="91">
        <v>1089</v>
      </c>
      <c r="B1096" s="109"/>
      <c r="C1096" s="129" t="s">
        <v>985</v>
      </c>
      <c r="D1096" s="111"/>
      <c r="E1096" s="112">
        <v>2</v>
      </c>
      <c r="F1096" s="111" t="s">
        <v>105</v>
      </c>
      <c r="G1096" s="111">
        <v>2000</v>
      </c>
      <c r="H1096" s="98">
        <f t="shared" si="118"/>
        <v>4000</v>
      </c>
      <c r="I1096" s="98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8"/>
      <c r="W1096" s="128"/>
    </row>
    <row r="1097" s="76" customFormat="1" ht="13" spans="1:23">
      <c r="A1097" s="91">
        <v>1090</v>
      </c>
      <c r="B1097" s="109"/>
      <c r="C1097" s="129" t="s">
        <v>986</v>
      </c>
      <c r="D1097" s="111"/>
      <c r="E1097" s="112">
        <v>10</v>
      </c>
      <c r="F1097" s="111" t="s">
        <v>107</v>
      </c>
      <c r="G1097" s="111">
        <v>120</v>
      </c>
      <c r="H1097" s="98">
        <f t="shared" si="118"/>
        <v>1200</v>
      </c>
      <c r="I1097" s="98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8"/>
      <c r="W1097" s="128"/>
    </row>
    <row r="1098" s="76" customFormat="1" ht="13" spans="1:23">
      <c r="A1098" s="91">
        <v>1091</v>
      </c>
      <c r="B1098" s="109"/>
      <c r="C1098" s="129" t="s">
        <v>987</v>
      </c>
      <c r="D1098" s="111"/>
      <c r="E1098" s="112">
        <v>60</v>
      </c>
      <c r="F1098" s="111" t="s">
        <v>98</v>
      </c>
      <c r="G1098" s="111">
        <v>110</v>
      </c>
      <c r="H1098" s="98">
        <f t="shared" si="118"/>
        <v>6600</v>
      </c>
      <c r="I1098" s="98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  <c r="U1098" s="125"/>
      <c r="V1098" s="128"/>
      <c r="W1098" s="128"/>
    </row>
    <row r="1099" s="76" customFormat="1" ht="13" spans="1:23">
      <c r="A1099" s="91">
        <v>1092</v>
      </c>
      <c r="B1099" s="109"/>
      <c r="C1099" s="129" t="s">
        <v>988</v>
      </c>
      <c r="D1099" s="111"/>
      <c r="E1099" s="112">
        <v>1</v>
      </c>
      <c r="F1099" s="111" t="s">
        <v>307</v>
      </c>
      <c r="G1099" s="111">
        <v>1200</v>
      </c>
      <c r="H1099" s="98">
        <f t="shared" si="118"/>
        <v>1200</v>
      </c>
      <c r="I1099" s="98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  <c r="U1099" s="125"/>
      <c r="V1099" s="128"/>
      <c r="W1099" s="128"/>
    </row>
    <row r="1100" s="76" customFormat="1" ht="13" spans="1:23">
      <c r="A1100" s="91">
        <v>1093</v>
      </c>
      <c r="B1100" s="109"/>
      <c r="C1100" s="129" t="s">
        <v>989</v>
      </c>
      <c r="D1100" s="111"/>
      <c r="E1100" s="112">
        <v>1</v>
      </c>
      <c r="F1100" s="111" t="s">
        <v>353</v>
      </c>
      <c r="G1100" s="111">
        <v>800.4</v>
      </c>
      <c r="H1100" s="98">
        <v>800</v>
      </c>
      <c r="I1100" s="98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8"/>
      <c r="W1100" s="128"/>
    </row>
    <row r="1101" s="76" customFormat="1" ht="13" spans="1:23">
      <c r="A1101" s="91">
        <v>1094</v>
      </c>
      <c r="B1101" s="109"/>
      <c r="C1101" s="129" t="s">
        <v>990</v>
      </c>
      <c r="D1101" s="111"/>
      <c r="E1101" s="112">
        <v>2</v>
      </c>
      <c r="F1101" s="111" t="s">
        <v>98</v>
      </c>
      <c r="G1101" s="111">
        <v>200</v>
      </c>
      <c r="H1101" s="98">
        <f t="shared" si="118"/>
        <v>400</v>
      </c>
      <c r="I1101" s="98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8"/>
      <c r="W1101" s="128"/>
    </row>
    <row r="1102" s="76" customFormat="1" ht="13" spans="1:23">
      <c r="A1102" s="91">
        <v>1095</v>
      </c>
      <c r="B1102" s="109"/>
      <c r="C1102" s="129" t="s">
        <v>991</v>
      </c>
      <c r="D1102" s="111"/>
      <c r="E1102" s="112">
        <v>2</v>
      </c>
      <c r="F1102" s="111"/>
      <c r="G1102" s="111">
        <v>5000</v>
      </c>
      <c r="H1102" s="98">
        <f t="shared" si="118"/>
        <v>10000</v>
      </c>
      <c r="I1102" s="98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8"/>
      <c r="W1102" s="128"/>
    </row>
    <row r="1103" s="76" customFormat="1" ht="13" spans="1:23">
      <c r="A1103" s="91">
        <v>1096</v>
      </c>
      <c r="B1103" s="109"/>
      <c r="C1103" s="129" t="s">
        <v>992</v>
      </c>
      <c r="D1103" s="111"/>
      <c r="E1103" s="112">
        <v>2</v>
      </c>
      <c r="F1103" s="111"/>
      <c r="G1103" s="111">
        <v>5000</v>
      </c>
      <c r="H1103" s="98">
        <f t="shared" si="118"/>
        <v>10000</v>
      </c>
      <c r="I1103" s="98"/>
      <c r="J1103" s="125"/>
      <c r="K1103" s="125"/>
      <c r="L1103" s="125"/>
      <c r="M1103" s="125"/>
      <c r="N1103" s="125"/>
      <c r="O1103" s="125"/>
      <c r="P1103" s="125"/>
      <c r="Q1103" s="125"/>
      <c r="R1103" s="125"/>
      <c r="S1103" s="125"/>
      <c r="T1103" s="125"/>
      <c r="U1103" s="125"/>
      <c r="V1103" s="128"/>
      <c r="W1103" s="128"/>
    </row>
    <row r="1104" s="76" customFormat="1" ht="13" spans="1:23">
      <c r="A1104" s="91">
        <v>1097</v>
      </c>
      <c r="B1104" s="109"/>
      <c r="C1104" s="129" t="s">
        <v>993</v>
      </c>
      <c r="D1104" s="111"/>
      <c r="E1104" s="112">
        <v>2</v>
      </c>
      <c r="F1104" s="111"/>
      <c r="G1104" s="111">
        <v>5000</v>
      </c>
      <c r="H1104" s="98">
        <f t="shared" si="118"/>
        <v>10000</v>
      </c>
      <c r="I1104" s="98"/>
      <c r="J1104" s="125"/>
      <c r="K1104" s="125"/>
      <c r="L1104" s="125"/>
      <c r="M1104" s="125"/>
      <c r="N1104" s="125"/>
      <c r="O1104" s="125"/>
      <c r="P1104" s="125"/>
      <c r="Q1104" s="125"/>
      <c r="R1104" s="125"/>
      <c r="S1104" s="125"/>
      <c r="T1104" s="125"/>
      <c r="U1104" s="125"/>
      <c r="V1104" s="128"/>
      <c r="W1104" s="128"/>
    </row>
    <row r="1105" s="76" customFormat="1" ht="13" spans="1:23">
      <c r="A1105" s="91">
        <v>1098</v>
      </c>
      <c r="B1105" s="109"/>
      <c r="C1105" s="110" t="s">
        <v>994</v>
      </c>
      <c r="D1105" s="111"/>
      <c r="E1105" s="112"/>
      <c r="F1105" s="111"/>
      <c r="G1105" s="111"/>
      <c r="H1105" s="113">
        <f>SUM(H1106:H1128)</f>
        <v>396740</v>
      </c>
      <c r="I1105" s="98"/>
      <c r="J1105" s="125"/>
      <c r="K1105" s="125"/>
      <c r="L1105" s="125"/>
      <c r="M1105" s="125"/>
      <c r="N1105" s="125"/>
      <c r="O1105" s="125"/>
      <c r="P1105" s="125"/>
      <c r="Q1105" s="125"/>
      <c r="R1105" s="125"/>
      <c r="S1105" s="125"/>
      <c r="T1105" s="125"/>
      <c r="U1105" s="125"/>
      <c r="V1105" s="128"/>
      <c r="W1105" s="128"/>
    </row>
    <row r="1106" s="76" customFormat="1" ht="13" spans="1:23">
      <c r="A1106" s="91">
        <v>1099</v>
      </c>
      <c r="B1106" s="109"/>
      <c r="C1106" s="114" t="s">
        <v>995</v>
      </c>
      <c r="D1106" s="111"/>
      <c r="E1106" s="112">
        <v>6</v>
      </c>
      <c r="F1106" s="111" t="s">
        <v>98</v>
      </c>
      <c r="G1106" s="111">
        <v>7410</v>
      </c>
      <c r="H1106" s="98">
        <f>G1106*E1106</f>
        <v>44460</v>
      </c>
      <c r="I1106" s="98"/>
      <c r="J1106" s="125"/>
      <c r="K1106" s="125"/>
      <c r="L1106" s="125"/>
      <c r="M1106" s="125"/>
      <c r="N1106" s="125"/>
      <c r="O1106" s="125"/>
      <c r="P1106" s="125"/>
      <c r="Q1106" s="125"/>
      <c r="R1106" s="125"/>
      <c r="S1106" s="125"/>
      <c r="T1106" s="125"/>
      <c r="U1106" s="125"/>
      <c r="V1106" s="128"/>
      <c r="W1106" s="128"/>
    </row>
    <row r="1107" s="76" customFormat="1" ht="13" spans="1:23">
      <c r="A1107" s="91">
        <v>1100</v>
      </c>
      <c r="B1107" s="109"/>
      <c r="C1107" s="114" t="s">
        <v>996</v>
      </c>
      <c r="D1107" s="111"/>
      <c r="E1107" s="112">
        <v>6</v>
      </c>
      <c r="F1107" s="111" t="s">
        <v>98</v>
      </c>
      <c r="G1107" s="111">
        <v>4950</v>
      </c>
      <c r="H1107" s="98">
        <f t="shared" ref="H1107:H1128" si="119">G1107*E1107</f>
        <v>29700</v>
      </c>
      <c r="I1107" s="98"/>
      <c r="J1107" s="125"/>
      <c r="K1107" s="125"/>
      <c r="L1107" s="125"/>
      <c r="M1107" s="125"/>
      <c r="N1107" s="125"/>
      <c r="O1107" s="125"/>
      <c r="P1107" s="125"/>
      <c r="Q1107" s="125"/>
      <c r="R1107" s="125"/>
      <c r="S1107" s="125"/>
      <c r="T1107" s="125"/>
      <c r="U1107" s="125"/>
      <c r="V1107" s="128"/>
      <c r="W1107" s="128"/>
    </row>
    <row r="1108" s="76" customFormat="1" ht="13" spans="1:23">
      <c r="A1108" s="91">
        <v>1101</v>
      </c>
      <c r="B1108" s="109"/>
      <c r="C1108" s="114" t="s">
        <v>997</v>
      </c>
      <c r="D1108" s="111"/>
      <c r="E1108" s="112">
        <v>6</v>
      </c>
      <c r="F1108" s="111" t="s">
        <v>98</v>
      </c>
      <c r="G1108" s="111">
        <v>820</v>
      </c>
      <c r="H1108" s="98">
        <f t="shared" si="119"/>
        <v>4920</v>
      </c>
      <c r="I1108" s="98"/>
      <c r="J1108" s="125"/>
      <c r="K1108" s="125"/>
      <c r="L1108" s="125"/>
      <c r="M1108" s="125"/>
      <c r="N1108" s="125"/>
      <c r="O1108" s="125"/>
      <c r="P1108" s="125"/>
      <c r="Q1108" s="125"/>
      <c r="R1108" s="125"/>
      <c r="S1108" s="125"/>
      <c r="T1108" s="125"/>
      <c r="U1108" s="125"/>
      <c r="V1108" s="128"/>
      <c r="W1108" s="128"/>
    </row>
    <row r="1109" s="76" customFormat="1" ht="13" spans="1:23">
      <c r="A1109" s="91">
        <v>1102</v>
      </c>
      <c r="B1109" s="109"/>
      <c r="C1109" s="114" t="s">
        <v>998</v>
      </c>
      <c r="D1109" s="111"/>
      <c r="E1109" s="112">
        <v>4</v>
      </c>
      <c r="F1109" s="111" t="s">
        <v>251</v>
      </c>
      <c r="G1109" s="111">
        <v>4980</v>
      </c>
      <c r="H1109" s="98">
        <f t="shared" si="119"/>
        <v>19920</v>
      </c>
      <c r="I1109" s="98"/>
      <c r="J1109" s="125"/>
      <c r="K1109" s="125"/>
      <c r="L1109" s="125"/>
      <c r="M1109" s="125"/>
      <c r="N1109" s="125"/>
      <c r="O1109" s="125"/>
      <c r="P1109" s="125"/>
      <c r="Q1109" s="125"/>
      <c r="R1109" s="125"/>
      <c r="S1109" s="125"/>
      <c r="T1109" s="125"/>
      <c r="U1109" s="125"/>
      <c r="V1109" s="128"/>
      <c r="W1109" s="128"/>
    </row>
    <row r="1110" s="76" customFormat="1" ht="13" spans="1:23">
      <c r="A1110" s="91">
        <v>1103</v>
      </c>
      <c r="B1110" s="109"/>
      <c r="C1110" s="114" t="s">
        <v>999</v>
      </c>
      <c r="D1110" s="111"/>
      <c r="E1110" s="112">
        <v>4</v>
      </c>
      <c r="F1110" s="111" t="s">
        <v>251</v>
      </c>
      <c r="G1110" s="111">
        <v>9140</v>
      </c>
      <c r="H1110" s="98">
        <f t="shared" si="119"/>
        <v>36560</v>
      </c>
      <c r="I1110" s="98"/>
      <c r="J1110" s="125"/>
      <c r="K1110" s="125"/>
      <c r="L1110" s="125"/>
      <c r="M1110" s="125"/>
      <c r="N1110" s="125"/>
      <c r="O1110" s="125"/>
      <c r="P1110" s="125"/>
      <c r="Q1110" s="125"/>
      <c r="R1110" s="125"/>
      <c r="S1110" s="125"/>
      <c r="T1110" s="125"/>
      <c r="U1110" s="125"/>
      <c r="V1110" s="128"/>
      <c r="W1110" s="128"/>
    </row>
    <row r="1111" s="76" customFormat="1" ht="25" spans="1:23">
      <c r="A1111" s="91">
        <v>1104</v>
      </c>
      <c r="B1111" s="109"/>
      <c r="C1111" s="114" t="s">
        <v>1000</v>
      </c>
      <c r="D1111" s="111"/>
      <c r="E1111" s="112">
        <v>2</v>
      </c>
      <c r="F1111" s="111" t="s">
        <v>251</v>
      </c>
      <c r="G1111" s="111">
        <v>6440</v>
      </c>
      <c r="H1111" s="98">
        <f t="shared" si="119"/>
        <v>12880</v>
      </c>
      <c r="I1111" s="98"/>
      <c r="J1111" s="125"/>
      <c r="K1111" s="125"/>
      <c r="L1111" s="125"/>
      <c r="M1111" s="125"/>
      <c r="N1111" s="125"/>
      <c r="O1111" s="125"/>
      <c r="P1111" s="125"/>
      <c r="Q1111" s="125"/>
      <c r="R1111" s="125"/>
      <c r="S1111" s="125"/>
      <c r="T1111" s="125"/>
      <c r="U1111" s="125"/>
      <c r="V1111" s="128"/>
      <c r="W1111" s="128"/>
    </row>
    <row r="1112" s="76" customFormat="1" ht="13" spans="1:23">
      <c r="A1112" s="91">
        <v>1105</v>
      </c>
      <c r="B1112" s="109"/>
      <c r="C1112" s="114" t="s">
        <v>1001</v>
      </c>
      <c r="D1112" s="111"/>
      <c r="E1112" s="112">
        <v>2</v>
      </c>
      <c r="F1112" s="111" t="s">
        <v>678</v>
      </c>
      <c r="G1112" s="111">
        <v>8000</v>
      </c>
      <c r="H1112" s="98">
        <f t="shared" si="119"/>
        <v>16000</v>
      </c>
      <c r="I1112" s="98"/>
      <c r="J1112" s="125"/>
      <c r="K1112" s="125"/>
      <c r="L1112" s="125"/>
      <c r="M1112" s="125"/>
      <c r="N1112" s="125"/>
      <c r="O1112" s="125"/>
      <c r="P1112" s="125"/>
      <c r="Q1112" s="125"/>
      <c r="R1112" s="125"/>
      <c r="S1112" s="125"/>
      <c r="T1112" s="125"/>
      <c r="U1112" s="125"/>
      <c r="V1112" s="128"/>
      <c r="W1112" s="128"/>
    </row>
    <row r="1113" s="76" customFormat="1" ht="13" spans="1:23">
      <c r="A1113" s="91">
        <v>1106</v>
      </c>
      <c r="B1113" s="109"/>
      <c r="C1113" s="114" t="s">
        <v>1002</v>
      </c>
      <c r="D1113" s="111"/>
      <c r="E1113" s="112">
        <v>2</v>
      </c>
      <c r="F1113" s="111" t="s">
        <v>102</v>
      </c>
      <c r="G1113" s="111">
        <v>75000</v>
      </c>
      <c r="H1113" s="98">
        <f t="shared" si="119"/>
        <v>150000</v>
      </c>
      <c r="I1113" s="98"/>
      <c r="J1113" s="125"/>
      <c r="K1113" s="125"/>
      <c r="L1113" s="125"/>
      <c r="M1113" s="125"/>
      <c r="N1113" s="125"/>
      <c r="O1113" s="125"/>
      <c r="P1113" s="125"/>
      <c r="Q1113" s="125"/>
      <c r="R1113" s="125"/>
      <c r="S1113" s="125"/>
      <c r="T1113" s="125"/>
      <c r="U1113" s="125"/>
      <c r="V1113" s="128"/>
      <c r="W1113" s="128"/>
    </row>
    <row r="1114" s="76" customFormat="1" ht="13" spans="1:23">
      <c r="A1114" s="91">
        <v>1107</v>
      </c>
      <c r="B1114" s="109"/>
      <c r="C1114" s="114" t="s">
        <v>1003</v>
      </c>
      <c r="D1114" s="111"/>
      <c r="E1114" s="112">
        <v>3</v>
      </c>
      <c r="F1114" s="111" t="s">
        <v>98</v>
      </c>
      <c r="G1114" s="111">
        <v>200</v>
      </c>
      <c r="H1114" s="98">
        <f t="shared" si="119"/>
        <v>600</v>
      </c>
      <c r="I1114" s="98"/>
      <c r="J1114" s="125"/>
      <c r="K1114" s="125"/>
      <c r="L1114" s="125"/>
      <c r="M1114" s="125"/>
      <c r="N1114" s="125"/>
      <c r="O1114" s="125"/>
      <c r="P1114" s="125"/>
      <c r="Q1114" s="125"/>
      <c r="R1114" s="125"/>
      <c r="S1114" s="125"/>
      <c r="T1114" s="125"/>
      <c r="U1114" s="125"/>
      <c r="V1114" s="128"/>
      <c r="W1114" s="128"/>
    </row>
    <row r="1115" s="76" customFormat="1" ht="25" spans="1:23">
      <c r="A1115" s="91">
        <v>1108</v>
      </c>
      <c r="B1115" s="109"/>
      <c r="C1115" s="114" t="s">
        <v>1004</v>
      </c>
      <c r="D1115" s="111"/>
      <c r="E1115" s="112">
        <v>6</v>
      </c>
      <c r="F1115" s="111" t="s">
        <v>98</v>
      </c>
      <c r="G1115" s="111">
        <v>900</v>
      </c>
      <c r="H1115" s="98">
        <f t="shared" si="119"/>
        <v>5400</v>
      </c>
      <c r="I1115" s="98"/>
      <c r="J1115" s="125"/>
      <c r="K1115" s="125"/>
      <c r="L1115" s="125"/>
      <c r="M1115" s="125"/>
      <c r="N1115" s="125"/>
      <c r="O1115" s="125"/>
      <c r="P1115" s="125"/>
      <c r="Q1115" s="125"/>
      <c r="R1115" s="125"/>
      <c r="S1115" s="125"/>
      <c r="T1115" s="125"/>
      <c r="U1115" s="125"/>
      <c r="V1115" s="128"/>
      <c r="W1115" s="128"/>
    </row>
    <row r="1116" s="76" customFormat="1" ht="25" spans="1:23">
      <c r="A1116" s="91">
        <v>1109</v>
      </c>
      <c r="B1116" s="109"/>
      <c r="C1116" s="114" t="s">
        <v>1005</v>
      </c>
      <c r="D1116" s="111"/>
      <c r="E1116" s="112">
        <v>6</v>
      </c>
      <c r="F1116" s="111" t="s">
        <v>98</v>
      </c>
      <c r="G1116" s="111">
        <v>500</v>
      </c>
      <c r="H1116" s="98">
        <f t="shared" si="119"/>
        <v>3000</v>
      </c>
      <c r="I1116" s="98"/>
      <c r="J1116" s="125"/>
      <c r="K1116" s="125"/>
      <c r="L1116" s="125"/>
      <c r="M1116" s="125"/>
      <c r="N1116" s="125"/>
      <c r="O1116" s="125"/>
      <c r="P1116" s="125"/>
      <c r="Q1116" s="125"/>
      <c r="R1116" s="125"/>
      <c r="S1116" s="125"/>
      <c r="T1116" s="125"/>
      <c r="U1116" s="125"/>
      <c r="V1116" s="128"/>
      <c r="W1116" s="128"/>
    </row>
    <row r="1117" s="76" customFormat="1" ht="13" spans="1:23">
      <c r="A1117" s="91">
        <v>1110</v>
      </c>
      <c r="B1117" s="109"/>
      <c r="C1117" s="114" t="s">
        <v>1006</v>
      </c>
      <c r="D1117" s="111"/>
      <c r="E1117" s="112">
        <v>2</v>
      </c>
      <c r="F1117" s="111" t="s">
        <v>98</v>
      </c>
      <c r="G1117" s="111">
        <v>3295</v>
      </c>
      <c r="H1117" s="98">
        <f t="shared" si="119"/>
        <v>6590</v>
      </c>
      <c r="I1117" s="98"/>
      <c r="J1117" s="125"/>
      <c r="K1117" s="125"/>
      <c r="L1117" s="125"/>
      <c r="M1117" s="125"/>
      <c r="N1117" s="125"/>
      <c r="O1117" s="125"/>
      <c r="P1117" s="125"/>
      <c r="Q1117" s="125"/>
      <c r="R1117" s="125"/>
      <c r="S1117" s="125"/>
      <c r="T1117" s="125"/>
      <c r="U1117" s="125"/>
      <c r="V1117" s="128"/>
      <c r="W1117" s="128"/>
    </row>
    <row r="1118" s="76" customFormat="1" ht="13" spans="1:23">
      <c r="A1118" s="91">
        <v>1111</v>
      </c>
      <c r="B1118" s="109"/>
      <c r="C1118" s="114" t="s">
        <v>1007</v>
      </c>
      <c r="D1118" s="111"/>
      <c r="E1118" s="112">
        <v>5</v>
      </c>
      <c r="F1118" s="111" t="s">
        <v>98</v>
      </c>
      <c r="G1118" s="111">
        <v>1200</v>
      </c>
      <c r="H1118" s="98">
        <f t="shared" si="119"/>
        <v>6000</v>
      </c>
      <c r="I1118" s="98"/>
      <c r="J1118" s="125"/>
      <c r="K1118" s="125"/>
      <c r="L1118" s="125"/>
      <c r="M1118" s="125"/>
      <c r="N1118" s="125"/>
      <c r="O1118" s="125"/>
      <c r="P1118" s="125"/>
      <c r="Q1118" s="125"/>
      <c r="R1118" s="125"/>
      <c r="S1118" s="125"/>
      <c r="T1118" s="125"/>
      <c r="U1118" s="125"/>
      <c r="V1118" s="128"/>
      <c r="W1118" s="128"/>
    </row>
    <row r="1119" s="76" customFormat="1" ht="13" spans="1:23">
      <c r="A1119" s="91">
        <v>1112</v>
      </c>
      <c r="B1119" s="109"/>
      <c r="C1119" s="114" t="s">
        <v>1008</v>
      </c>
      <c r="D1119" s="111"/>
      <c r="E1119" s="112">
        <v>1</v>
      </c>
      <c r="F1119" s="111" t="s">
        <v>353</v>
      </c>
      <c r="G1119" s="111">
        <v>3500</v>
      </c>
      <c r="H1119" s="98">
        <f t="shared" si="119"/>
        <v>3500</v>
      </c>
      <c r="I1119" s="98"/>
      <c r="J1119" s="125"/>
      <c r="K1119" s="125"/>
      <c r="L1119" s="125"/>
      <c r="M1119" s="125"/>
      <c r="N1119" s="125"/>
      <c r="O1119" s="125"/>
      <c r="P1119" s="125"/>
      <c r="Q1119" s="125"/>
      <c r="R1119" s="125"/>
      <c r="S1119" s="125"/>
      <c r="T1119" s="125"/>
      <c r="U1119" s="125"/>
      <c r="V1119" s="128"/>
      <c r="W1119" s="128"/>
    </row>
    <row r="1120" s="76" customFormat="1" ht="13" spans="1:23">
      <c r="A1120" s="91">
        <v>1113</v>
      </c>
      <c r="B1120" s="109"/>
      <c r="C1120" s="114" t="s">
        <v>1009</v>
      </c>
      <c r="D1120" s="111"/>
      <c r="E1120" s="112">
        <v>20</v>
      </c>
      <c r="F1120" s="111" t="s">
        <v>98</v>
      </c>
      <c r="G1120" s="111">
        <v>260</v>
      </c>
      <c r="H1120" s="98">
        <f t="shared" si="119"/>
        <v>5200</v>
      </c>
      <c r="I1120" s="98"/>
      <c r="J1120" s="125"/>
      <c r="K1120" s="125"/>
      <c r="L1120" s="125"/>
      <c r="M1120" s="125"/>
      <c r="N1120" s="125"/>
      <c r="O1120" s="125"/>
      <c r="P1120" s="125"/>
      <c r="Q1120" s="125"/>
      <c r="R1120" s="125"/>
      <c r="S1120" s="125"/>
      <c r="T1120" s="125"/>
      <c r="U1120" s="125"/>
      <c r="V1120" s="128"/>
      <c r="W1120" s="128"/>
    </row>
    <row r="1121" s="76" customFormat="1" ht="13" spans="1:23">
      <c r="A1121" s="91">
        <v>1114</v>
      </c>
      <c r="B1121" s="109"/>
      <c r="C1121" s="114" t="s">
        <v>1010</v>
      </c>
      <c r="D1121" s="111"/>
      <c r="E1121" s="112">
        <v>20</v>
      </c>
      <c r="F1121" s="111" t="s">
        <v>98</v>
      </c>
      <c r="G1121" s="111">
        <v>25</v>
      </c>
      <c r="H1121" s="98">
        <f t="shared" si="119"/>
        <v>500</v>
      </c>
      <c r="I1121" s="98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  <c r="U1121" s="125"/>
      <c r="V1121" s="128"/>
      <c r="W1121" s="128"/>
    </row>
    <row r="1122" s="76" customFormat="1" ht="25" spans="1:23">
      <c r="A1122" s="91">
        <v>1115</v>
      </c>
      <c r="B1122" s="109"/>
      <c r="C1122" s="114" t="s">
        <v>1011</v>
      </c>
      <c r="D1122" s="111"/>
      <c r="E1122" s="112">
        <v>1</v>
      </c>
      <c r="F1122" s="111" t="s">
        <v>1012</v>
      </c>
      <c r="G1122" s="111">
        <v>4910</v>
      </c>
      <c r="H1122" s="98">
        <f t="shared" si="119"/>
        <v>4910</v>
      </c>
      <c r="I1122" s="98"/>
      <c r="J1122" s="125"/>
      <c r="K1122" s="125"/>
      <c r="L1122" s="125"/>
      <c r="M1122" s="125"/>
      <c r="N1122" s="125"/>
      <c r="O1122" s="125"/>
      <c r="P1122" s="125"/>
      <c r="Q1122" s="125"/>
      <c r="R1122" s="125"/>
      <c r="S1122" s="125"/>
      <c r="T1122" s="125"/>
      <c r="U1122" s="125"/>
      <c r="V1122" s="128"/>
      <c r="W1122" s="128"/>
    </row>
    <row r="1123" s="76" customFormat="1" ht="13" spans="1:23">
      <c r="A1123" s="91">
        <v>1116</v>
      </c>
      <c r="B1123" s="109"/>
      <c r="C1123" s="114" t="s">
        <v>1013</v>
      </c>
      <c r="D1123" s="111"/>
      <c r="E1123" s="112">
        <v>2</v>
      </c>
      <c r="F1123" s="111" t="s">
        <v>678</v>
      </c>
      <c r="G1123" s="111">
        <v>200</v>
      </c>
      <c r="H1123" s="98">
        <f t="shared" si="119"/>
        <v>400</v>
      </c>
      <c r="I1123" s="98"/>
      <c r="J1123" s="125"/>
      <c r="K1123" s="125"/>
      <c r="L1123" s="125"/>
      <c r="M1123" s="125"/>
      <c r="N1123" s="125"/>
      <c r="O1123" s="125"/>
      <c r="P1123" s="125"/>
      <c r="Q1123" s="125"/>
      <c r="R1123" s="125"/>
      <c r="S1123" s="125"/>
      <c r="T1123" s="125"/>
      <c r="U1123" s="125"/>
      <c r="V1123" s="128"/>
      <c r="W1123" s="128"/>
    </row>
    <row r="1124" s="76" customFormat="1" ht="13" spans="1:23">
      <c r="A1124" s="91">
        <v>1117</v>
      </c>
      <c r="B1124" s="109"/>
      <c r="C1124" s="114" t="s">
        <v>177</v>
      </c>
      <c r="D1124" s="111"/>
      <c r="E1124" s="112">
        <v>50</v>
      </c>
      <c r="F1124" s="111" t="s">
        <v>98</v>
      </c>
      <c r="G1124" s="111">
        <v>180</v>
      </c>
      <c r="H1124" s="98">
        <f t="shared" si="119"/>
        <v>9000</v>
      </c>
      <c r="I1124" s="98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  <c r="U1124" s="125"/>
      <c r="V1124" s="128"/>
      <c r="W1124" s="128"/>
    </row>
    <row r="1125" s="76" customFormat="1" ht="13" spans="1:23">
      <c r="A1125" s="91">
        <v>1118</v>
      </c>
      <c r="B1125" s="109"/>
      <c r="C1125" s="114" t="s">
        <v>1014</v>
      </c>
      <c r="D1125" s="111"/>
      <c r="E1125" s="112">
        <v>50</v>
      </c>
      <c r="F1125" s="111" t="s">
        <v>98</v>
      </c>
      <c r="G1125" s="111">
        <v>80</v>
      </c>
      <c r="H1125" s="98">
        <f t="shared" si="119"/>
        <v>4000</v>
      </c>
      <c r="I1125" s="98"/>
      <c r="J1125" s="125"/>
      <c r="K1125" s="125"/>
      <c r="L1125" s="125"/>
      <c r="M1125" s="125"/>
      <c r="N1125" s="125"/>
      <c r="O1125" s="125"/>
      <c r="P1125" s="125"/>
      <c r="Q1125" s="125"/>
      <c r="R1125" s="125"/>
      <c r="S1125" s="125"/>
      <c r="T1125" s="125"/>
      <c r="U1125" s="125"/>
      <c r="V1125" s="128"/>
      <c r="W1125" s="128"/>
    </row>
    <row r="1126" s="76" customFormat="1" ht="13" spans="1:23">
      <c r="A1126" s="91">
        <v>1119</v>
      </c>
      <c r="B1126" s="109"/>
      <c r="C1126" s="114" t="s">
        <v>1015</v>
      </c>
      <c r="D1126" s="111"/>
      <c r="E1126" s="112">
        <v>1</v>
      </c>
      <c r="F1126" s="111" t="s">
        <v>112</v>
      </c>
      <c r="G1126" s="111">
        <v>25000</v>
      </c>
      <c r="H1126" s="98">
        <f t="shared" si="119"/>
        <v>25000</v>
      </c>
      <c r="I1126" s="98"/>
      <c r="J1126" s="125"/>
      <c r="K1126" s="125"/>
      <c r="L1126" s="125"/>
      <c r="M1126" s="125"/>
      <c r="N1126" s="125"/>
      <c r="O1126" s="125"/>
      <c r="P1126" s="125"/>
      <c r="Q1126" s="125"/>
      <c r="R1126" s="125"/>
      <c r="S1126" s="125"/>
      <c r="T1126" s="125"/>
      <c r="U1126" s="125"/>
      <c r="V1126" s="128"/>
      <c r="W1126" s="128"/>
    </row>
    <row r="1127" s="76" customFormat="1" ht="13" spans="1:23">
      <c r="A1127" s="91">
        <v>1120</v>
      </c>
      <c r="B1127" s="109"/>
      <c r="C1127" s="114" t="s">
        <v>1016</v>
      </c>
      <c r="D1127" s="111"/>
      <c r="E1127" s="112">
        <v>4</v>
      </c>
      <c r="F1127" s="111" t="s">
        <v>98</v>
      </c>
      <c r="G1127" s="111">
        <v>1800</v>
      </c>
      <c r="H1127" s="98">
        <f t="shared" si="119"/>
        <v>7200</v>
      </c>
      <c r="I1127" s="98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  <c r="U1127" s="125"/>
      <c r="V1127" s="128"/>
      <c r="W1127" s="128"/>
    </row>
    <row r="1128" s="76" customFormat="1" ht="13" spans="1:23">
      <c r="A1128" s="91">
        <v>1121</v>
      </c>
      <c r="B1128" s="109"/>
      <c r="C1128" s="114" t="s">
        <v>1017</v>
      </c>
      <c r="D1128" s="111"/>
      <c r="E1128" s="112">
        <v>1</v>
      </c>
      <c r="F1128" s="111" t="s">
        <v>1018</v>
      </c>
      <c r="G1128" s="111">
        <v>1000</v>
      </c>
      <c r="H1128" s="98">
        <f t="shared" si="119"/>
        <v>1000</v>
      </c>
      <c r="I1128" s="98"/>
      <c r="J1128" s="125"/>
      <c r="K1128" s="125"/>
      <c r="L1128" s="125"/>
      <c r="M1128" s="125"/>
      <c r="N1128" s="125"/>
      <c r="O1128" s="125"/>
      <c r="P1128" s="125"/>
      <c r="Q1128" s="125"/>
      <c r="R1128" s="125"/>
      <c r="S1128" s="125"/>
      <c r="T1128" s="125"/>
      <c r="U1128" s="125"/>
      <c r="V1128" s="128"/>
      <c r="W1128" s="128"/>
    </row>
    <row r="1129" s="76" customFormat="1" ht="13" spans="1:23">
      <c r="A1129" s="91">
        <v>1122</v>
      </c>
      <c r="B1129" s="271" t="s">
        <v>33</v>
      </c>
      <c r="C1129" s="105" t="s">
        <v>1019</v>
      </c>
      <c r="D1129" s="106" t="s">
        <v>473</v>
      </c>
      <c r="E1129" s="107"/>
      <c r="F1129" s="106"/>
      <c r="G1129" s="106"/>
      <c r="H1129" s="108">
        <f>H1130+H1139</f>
        <v>1525000</v>
      </c>
      <c r="I1129" s="122" t="s">
        <v>26</v>
      </c>
      <c r="J1129" s="123"/>
      <c r="K1129" s="124"/>
      <c r="L1129" s="124"/>
      <c r="M1129" s="124"/>
      <c r="N1129" s="124">
        <v>1</v>
      </c>
      <c r="O1129" s="124"/>
      <c r="P1129" s="124"/>
      <c r="Q1129" s="124"/>
      <c r="R1129" s="124"/>
      <c r="S1129" s="124">
        <v>1</v>
      </c>
      <c r="T1129" s="123"/>
      <c r="U1129" s="123"/>
      <c r="V1129" s="128"/>
      <c r="W1129" s="128"/>
    </row>
    <row r="1130" s="76" customFormat="1" ht="13" spans="1:23">
      <c r="A1130" s="91">
        <v>1123</v>
      </c>
      <c r="B1130" s="109"/>
      <c r="C1130" s="110" t="s">
        <v>1020</v>
      </c>
      <c r="D1130" s="111"/>
      <c r="E1130" s="112"/>
      <c r="F1130" s="111"/>
      <c r="G1130" s="111"/>
      <c r="H1130" s="113">
        <f>SUM(H1131:H1138)</f>
        <v>625000</v>
      </c>
      <c r="I1130" s="98"/>
      <c r="J1130" s="125"/>
      <c r="K1130" s="125"/>
      <c r="L1130" s="125"/>
      <c r="M1130" s="125"/>
      <c r="N1130" s="125"/>
      <c r="O1130" s="125"/>
      <c r="P1130" s="125"/>
      <c r="Q1130" s="125"/>
      <c r="R1130" s="125"/>
      <c r="S1130" s="131">
        <v>1</v>
      </c>
      <c r="T1130" s="125"/>
      <c r="U1130" s="125"/>
      <c r="V1130" s="128"/>
      <c r="W1130" s="128"/>
    </row>
    <row r="1131" s="76" customFormat="1" ht="13" spans="1:23">
      <c r="A1131" s="91">
        <v>1124</v>
      </c>
      <c r="B1131" s="109"/>
      <c r="C1131" s="129" t="s">
        <v>1021</v>
      </c>
      <c r="D1131" s="111"/>
      <c r="E1131" s="112">
        <v>8</v>
      </c>
      <c r="F1131" s="111" t="s">
        <v>98</v>
      </c>
      <c r="G1131" s="111">
        <v>14000</v>
      </c>
      <c r="H1131" s="98">
        <f>G1131*E1131</f>
        <v>112000</v>
      </c>
      <c r="I1131" s="98"/>
      <c r="J1131" s="125"/>
      <c r="K1131" s="125"/>
      <c r="L1131" s="125"/>
      <c r="M1131" s="125"/>
      <c r="N1131" s="125"/>
      <c r="O1131" s="125"/>
      <c r="P1131" s="125"/>
      <c r="Q1131" s="125"/>
      <c r="R1131" s="125"/>
      <c r="S1131" s="125"/>
      <c r="T1131" s="125"/>
      <c r="U1131" s="125"/>
      <c r="V1131" s="128"/>
      <c r="W1131" s="128"/>
    </row>
    <row r="1132" s="76" customFormat="1" ht="13" spans="1:23">
      <c r="A1132" s="91">
        <v>1125</v>
      </c>
      <c r="B1132" s="109"/>
      <c r="C1132" s="129" t="s">
        <v>759</v>
      </c>
      <c r="D1132" s="111"/>
      <c r="E1132" s="112">
        <v>8</v>
      </c>
      <c r="F1132" s="111" t="s">
        <v>98</v>
      </c>
      <c r="G1132" s="111">
        <v>14800</v>
      </c>
      <c r="H1132" s="98">
        <f t="shared" ref="H1132:H1138" si="120">G1132*E1132</f>
        <v>118400</v>
      </c>
      <c r="I1132" s="98"/>
      <c r="J1132" s="125"/>
      <c r="K1132" s="125"/>
      <c r="L1132" s="125"/>
      <c r="M1132" s="125"/>
      <c r="N1132" s="125"/>
      <c r="O1132" s="125"/>
      <c r="P1132" s="125"/>
      <c r="Q1132" s="125"/>
      <c r="R1132" s="125"/>
      <c r="S1132" s="125"/>
      <c r="T1132" s="125"/>
      <c r="U1132" s="125"/>
      <c r="V1132" s="128"/>
      <c r="W1132" s="128"/>
    </row>
    <row r="1133" s="76" customFormat="1" ht="13" spans="1:23">
      <c r="A1133" s="91">
        <v>1126</v>
      </c>
      <c r="B1133" s="109"/>
      <c r="C1133" s="129" t="s">
        <v>1022</v>
      </c>
      <c r="D1133" s="111"/>
      <c r="E1133" s="112">
        <v>8</v>
      </c>
      <c r="F1133" s="111" t="s">
        <v>98</v>
      </c>
      <c r="G1133" s="111">
        <v>13000</v>
      </c>
      <c r="H1133" s="98">
        <f t="shared" si="120"/>
        <v>104000</v>
      </c>
      <c r="I1133" s="98"/>
      <c r="J1133" s="125"/>
      <c r="K1133" s="125"/>
      <c r="L1133" s="125"/>
      <c r="M1133" s="125"/>
      <c r="N1133" s="125"/>
      <c r="O1133" s="125"/>
      <c r="P1133" s="125"/>
      <c r="Q1133" s="125"/>
      <c r="R1133" s="125"/>
      <c r="S1133" s="125"/>
      <c r="T1133" s="125"/>
      <c r="U1133" s="125"/>
      <c r="V1133" s="128"/>
      <c r="W1133" s="128"/>
    </row>
    <row r="1134" s="76" customFormat="1" ht="13" spans="1:23">
      <c r="A1134" s="91">
        <v>1127</v>
      </c>
      <c r="B1134" s="109"/>
      <c r="C1134" s="129" t="s">
        <v>1023</v>
      </c>
      <c r="D1134" s="111"/>
      <c r="E1134" s="112">
        <v>8</v>
      </c>
      <c r="F1134" s="111" t="s">
        <v>98</v>
      </c>
      <c r="G1134" s="111">
        <v>9000</v>
      </c>
      <c r="H1134" s="98">
        <f t="shared" si="120"/>
        <v>72000</v>
      </c>
      <c r="I1134" s="98"/>
      <c r="J1134" s="125"/>
      <c r="K1134" s="125"/>
      <c r="L1134" s="125"/>
      <c r="M1134" s="125"/>
      <c r="N1134" s="125"/>
      <c r="O1134" s="125"/>
      <c r="P1134" s="125"/>
      <c r="Q1134" s="125"/>
      <c r="R1134" s="125"/>
      <c r="S1134" s="125"/>
      <c r="T1134" s="125"/>
      <c r="U1134" s="125"/>
      <c r="V1134" s="128"/>
      <c r="W1134" s="128"/>
    </row>
    <row r="1135" s="76" customFormat="1" ht="13" spans="1:23">
      <c r="A1135" s="91">
        <v>1128</v>
      </c>
      <c r="B1135" s="109"/>
      <c r="C1135" s="129" t="s">
        <v>1024</v>
      </c>
      <c r="D1135" s="111"/>
      <c r="E1135" s="112">
        <v>7</v>
      </c>
      <c r="F1135" s="111" t="s">
        <v>98</v>
      </c>
      <c r="G1135" s="111">
        <v>14800</v>
      </c>
      <c r="H1135" s="98">
        <f t="shared" si="120"/>
        <v>103600</v>
      </c>
      <c r="I1135" s="98"/>
      <c r="J1135" s="125"/>
      <c r="K1135" s="125"/>
      <c r="L1135" s="125"/>
      <c r="M1135" s="125"/>
      <c r="N1135" s="125"/>
      <c r="O1135" s="125"/>
      <c r="P1135" s="125"/>
      <c r="Q1135" s="125"/>
      <c r="R1135" s="125"/>
      <c r="S1135" s="125"/>
      <c r="T1135" s="125"/>
      <c r="U1135" s="125"/>
      <c r="V1135" s="128"/>
      <c r="W1135" s="128"/>
    </row>
    <row r="1136" s="76" customFormat="1" ht="13" spans="1:23">
      <c r="A1136" s="91">
        <v>1129</v>
      </c>
      <c r="B1136" s="109"/>
      <c r="C1136" s="129" t="s">
        <v>1025</v>
      </c>
      <c r="D1136" s="111"/>
      <c r="E1136" s="112">
        <v>10</v>
      </c>
      <c r="F1136" s="111" t="s">
        <v>98</v>
      </c>
      <c r="G1136" s="111">
        <v>4000</v>
      </c>
      <c r="H1136" s="98">
        <f t="shared" si="120"/>
        <v>40000</v>
      </c>
      <c r="I1136" s="98"/>
      <c r="J1136" s="125"/>
      <c r="K1136" s="125"/>
      <c r="L1136" s="125"/>
      <c r="M1136" s="125"/>
      <c r="N1136" s="125"/>
      <c r="O1136" s="125"/>
      <c r="P1136" s="125"/>
      <c r="Q1136" s="125"/>
      <c r="R1136" s="125"/>
      <c r="S1136" s="125"/>
      <c r="T1136" s="125"/>
      <c r="U1136" s="125"/>
      <c r="V1136" s="128"/>
      <c r="W1136" s="128"/>
    </row>
    <row r="1137" s="76" customFormat="1" ht="13" spans="1:23">
      <c r="A1137" s="91">
        <v>1130</v>
      </c>
      <c r="B1137" s="109"/>
      <c r="C1137" s="129" t="s">
        <v>1026</v>
      </c>
      <c r="D1137" s="111"/>
      <c r="E1137" s="112">
        <v>10</v>
      </c>
      <c r="F1137" s="111" t="s">
        <v>98</v>
      </c>
      <c r="G1137" s="111">
        <v>6000</v>
      </c>
      <c r="H1137" s="98">
        <f t="shared" si="120"/>
        <v>60000</v>
      </c>
      <c r="I1137" s="98"/>
      <c r="J1137" s="125"/>
      <c r="K1137" s="125"/>
      <c r="L1137" s="125"/>
      <c r="M1137" s="125"/>
      <c r="N1137" s="125"/>
      <c r="O1137" s="125"/>
      <c r="P1137" s="125"/>
      <c r="Q1137" s="125"/>
      <c r="R1137" s="125"/>
      <c r="S1137" s="125"/>
      <c r="T1137" s="125"/>
      <c r="U1137" s="125"/>
      <c r="V1137" s="128"/>
      <c r="W1137" s="128"/>
    </row>
    <row r="1138" s="76" customFormat="1" ht="13" spans="1:23">
      <c r="A1138" s="91">
        <v>1131</v>
      </c>
      <c r="B1138" s="109"/>
      <c r="C1138" s="129" t="s">
        <v>1027</v>
      </c>
      <c r="D1138" s="111"/>
      <c r="E1138" s="112">
        <v>5</v>
      </c>
      <c r="F1138" s="111" t="s">
        <v>98</v>
      </c>
      <c r="G1138" s="111">
        <v>3000</v>
      </c>
      <c r="H1138" s="98">
        <f t="shared" si="120"/>
        <v>15000</v>
      </c>
      <c r="I1138" s="98"/>
      <c r="J1138" s="125"/>
      <c r="K1138" s="125"/>
      <c r="L1138" s="125"/>
      <c r="M1138" s="125"/>
      <c r="N1138" s="125"/>
      <c r="O1138" s="125"/>
      <c r="P1138" s="125"/>
      <c r="Q1138" s="125"/>
      <c r="R1138" s="125"/>
      <c r="S1138" s="125"/>
      <c r="T1138" s="125"/>
      <c r="U1138" s="125"/>
      <c r="V1138" s="128"/>
      <c r="W1138" s="128"/>
    </row>
    <row r="1139" s="76" customFormat="1" ht="13" spans="1:23">
      <c r="A1139" s="91">
        <v>1132</v>
      </c>
      <c r="B1139" s="109"/>
      <c r="C1139" s="110" t="s">
        <v>1028</v>
      </c>
      <c r="D1139" s="111"/>
      <c r="E1139" s="112"/>
      <c r="F1139" s="111"/>
      <c r="G1139" s="111"/>
      <c r="H1139" s="113">
        <f>SUM(H1140:H1147)</f>
        <v>900000</v>
      </c>
      <c r="I1139" s="98"/>
      <c r="J1139" s="125"/>
      <c r="K1139" s="125"/>
      <c r="L1139" s="125"/>
      <c r="M1139" s="125"/>
      <c r="N1139" s="131">
        <v>1</v>
      </c>
      <c r="O1139" s="125"/>
      <c r="P1139" s="125"/>
      <c r="Q1139" s="125"/>
      <c r="R1139" s="125"/>
      <c r="S1139" s="125"/>
      <c r="T1139" s="125"/>
      <c r="U1139" s="125"/>
      <c r="V1139" s="128"/>
      <c r="W1139" s="128"/>
    </row>
    <row r="1140" s="76" customFormat="1" ht="13" spans="1:23">
      <c r="A1140" s="91">
        <v>1133</v>
      </c>
      <c r="B1140" s="109"/>
      <c r="C1140" s="129" t="s">
        <v>1021</v>
      </c>
      <c r="D1140" s="111"/>
      <c r="E1140" s="112">
        <v>12</v>
      </c>
      <c r="F1140" s="111" t="s">
        <v>98</v>
      </c>
      <c r="G1140" s="111">
        <v>14000</v>
      </c>
      <c r="H1140" s="98">
        <f>G1140*E1140</f>
        <v>168000</v>
      </c>
      <c r="I1140" s="98"/>
      <c r="J1140" s="125"/>
      <c r="K1140" s="125"/>
      <c r="L1140" s="125"/>
      <c r="M1140" s="125"/>
      <c r="N1140" s="125"/>
      <c r="O1140" s="125"/>
      <c r="P1140" s="125"/>
      <c r="Q1140" s="125"/>
      <c r="R1140" s="125"/>
      <c r="S1140" s="125"/>
      <c r="T1140" s="125"/>
      <c r="U1140" s="125"/>
      <c r="V1140" s="128"/>
      <c r="W1140" s="128"/>
    </row>
    <row r="1141" s="76" customFormat="1" ht="13" spans="1:23">
      <c r="A1141" s="91">
        <v>1134</v>
      </c>
      <c r="B1141" s="109"/>
      <c r="C1141" s="129" t="s">
        <v>759</v>
      </c>
      <c r="D1141" s="111"/>
      <c r="E1141" s="112">
        <v>12</v>
      </c>
      <c r="F1141" s="111" t="s">
        <v>98</v>
      </c>
      <c r="G1141" s="111">
        <v>14750</v>
      </c>
      <c r="H1141" s="98">
        <f t="shared" ref="H1141:H1147" si="121">G1141*E1141</f>
        <v>177000</v>
      </c>
      <c r="I1141" s="98"/>
      <c r="J1141" s="125"/>
      <c r="K1141" s="125"/>
      <c r="L1141" s="125"/>
      <c r="M1141" s="125"/>
      <c r="N1141" s="125"/>
      <c r="O1141" s="125"/>
      <c r="P1141" s="125"/>
      <c r="Q1141" s="125"/>
      <c r="R1141" s="125"/>
      <c r="S1141" s="125"/>
      <c r="T1141" s="125"/>
      <c r="U1141" s="125"/>
      <c r="V1141" s="128"/>
      <c r="W1141" s="128"/>
    </row>
    <row r="1142" s="76" customFormat="1" ht="13" spans="1:23">
      <c r="A1142" s="91">
        <v>1135</v>
      </c>
      <c r="B1142" s="109"/>
      <c r="C1142" s="129" t="s">
        <v>1022</v>
      </c>
      <c r="D1142" s="111"/>
      <c r="E1142" s="112">
        <v>11</v>
      </c>
      <c r="F1142" s="111" t="s">
        <v>98</v>
      </c>
      <c r="G1142" s="111">
        <v>13000</v>
      </c>
      <c r="H1142" s="98">
        <f t="shared" si="121"/>
        <v>143000</v>
      </c>
      <c r="I1142" s="98"/>
      <c r="J1142" s="125"/>
      <c r="K1142" s="125"/>
      <c r="L1142" s="125"/>
      <c r="M1142" s="125"/>
      <c r="N1142" s="125"/>
      <c r="O1142" s="125"/>
      <c r="P1142" s="125"/>
      <c r="Q1142" s="125"/>
      <c r="R1142" s="125"/>
      <c r="S1142" s="125"/>
      <c r="T1142" s="125"/>
      <c r="U1142" s="125"/>
      <c r="V1142" s="128"/>
      <c r="W1142" s="128"/>
    </row>
    <row r="1143" s="76" customFormat="1" ht="13" spans="1:23">
      <c r="A1143" s="91">
        <v>1136</v>
      </c>
      <c r="B1143" s="109"/>
      <c r="C1143" s="129" t="s">
        <v>1023</v>
      </c>
      <c r="D1143" s="111"/>
      <c r="E1143" s="112">
        <v>11</v>
      </c>
      <c r="F1143" s="111" t="s">
        <v>98</v>
      </c>
      <c r="G1143" s="111">
        <v>9000</v>
      </c>
      <c r="H1143" s="98">
        <f t="shared" si="121"/>
        <v>99000</v>
      </c>
      <c r="I1143" s="98"/>
      <c r="J1143" s="125"/>
      <c r="K1143" s="125"/>
      <c r="L1143" s="125"/>
      <c r="M1143" s="125"/>
      <c r="N1143" s="125"/>
      <c r="O1143" s="125"/>
      <c r="P1143" s="125"/>
      <c r="Q1143" s="125"/>
      <c r="R1143" s="125"/>
      <c r="S1143" s="125"/>
      <c r="T1143" s="125"/>
      <c r="U1143" s="125"/>
      <c r="V1143" s="128"/>
      <c r="W1143" s="128"/>
    </row>
    <row r="1144" s="76" customFormat="1" ht="13" spans="1:23">
      <c r="A1144" s="91">
        <v>1137</v>
      </c>
      <c r="B1144" s="109"/>
      <c r="C1144" s="129" t="s">
        <v>1024</v>
      </c>
      <c r="D1144" s="111"/>
      <c r="E1144" s="112">
        <v>10</v>
      </c>
      <c r="F1144" s="111" t="s">
        <v>98</v>
      </c>
      <c r="G1144" s="111">
        <v>14800</v>
      </c>
      <c r="H1144" s="98">
        <f t="shared" si="121"/>
        <v>148000</v>
      </c>
      <c r="I1144" s="98"/>
      <c r="J1144" s="125"/>
      <c r="K1144" s="125"/>
      <c r="L1144" s="125"/>
      <c r="M1144" s="125"/>
      <c r="N1144" s="125"/>
      <c r="O1144" s="125"/>
      <c r="P1144" s="125"/>
      <c r="Q1144" s="125"/>
      <c r="R1144" s="125"/>
      <c r="S1144" s="125"/>
      <c r="T1144" s="125"/>
      <c r="U1144" s="125"/>
      <c r="V1144" s="128"/>
      <c r="W1144" s="128"/>
    </row>
    <row r="1145" s="76" customFormat="1" ht="13" spans="1:23">
      <c r="A1145" s="91">
        <v>1138</v>
      </c>
      <c r="B1145" s="109"/>
      <c r="C1145" s="129" t="s">
        <v>1025</v>
      </c>
      <c r="D1145" s="111"/>
      <c r="E1145" s="112">
        <v>15</v>
      </c>
      <c r="F1145" s="111" t="s">
        <v>98</v>
      </c>
      <c r="G1145" s="111">
        <v>4000</v>
      </c>
      <c r="H1145" s="98">
        <f t="shared" si="121"/>
        <v>60000</v>
      </c>
      <c r="I1145" s="98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8"/>
      <c r="W1145" s="128"/>
    </row>
    <row r="1146" s="76" customFormat="1" ht="13" spans="1:23">
      <c r="A1146" s="91">
        <v>1139</v>
      </c>
      <c r="B1146" s="109"/>
      <c r="C1146" s="129" t="s">
        <v>1026</v>
      </c>
      <c r="D1146" s="111"/>
      <c r="E1146" s="112">
        <v>13</v>
      </c>
      <c r="F1146" s="111" t="s">
        <v>98</v>
      </c>
      <c r="G1146" s="111">
        <v>6000</v>
      </c>
      <c r="H1146" s="98">
        <f t="shared" si="121"/>
        <v>78000</v>
      </c>
      <c r="I1146" s="98"/>
      <c r="J1146" s="125"/>
      <c r="K1146" s="125"/>
      <c r="L1146" s="125"/>
      <c r="M1146" s="125"/>
      <c r="N1146" s="125"/>
      <c r="O1146" s="125"/>
      <c r="P1146" s="125"/>
      <c r="Q1146" s="125"/>
      <c r="R1146" s="125"/>
      <c r="S1146" s="125"/>
      <c r="T1146" s="125"/>
      <c r="U1146" s="125"/>
      <c r="V1146" s="128"/>
      <c r="W1146" s="128"/>
    </row>
    <row r="1147" s="76" customFormat="1" ht="13" spans="1:23">
      <c r="A1147" s="91">
        <v>1140</v>
      </c>
      <c r="B1147" s="109"/>
      <c r="C1147" s="129" t="s">
        <v>1027</v>
      </c>
      <c r="D1147" s="111"/>
      <c r="E1147" s="112">
        <v>9</v>
      </c>
      <c r="F1147" s="111" t="s">
        <v>98</v>
      </c>
      <c r="G1147" s="111">
        <v>3000</v>
      </c>
      <c r="H1147" s="98">
        <f t="shared" si="121"/>
        <v>27000</v>
      </c>
      <c r="I1147" s="98"/>
      <c r="J1147" s="125"/>
      <c r="K1147" s="125"/>
      <c r="L1147" s="125"/>
      <c r="M1147" s="125"/>
      <c r="N1147" s="125"/>
      <c r="O1147" s="125"/>
      <c r="P1147" s="125"/>
      <c r="Q1147" s="125"/>
      <c r="R1147" s="125"/>
      <c r="S1147" s="125"/>
      <c r="T1147" s="125"/>
      <c r="U1147" s="125"/>
      <c r="V1147" s="128"/>
      <c r="W1147" s="128"/>
    </row>
    <row r="1148" s="76" customFormat="1" ht="26" spans="1:23">
      <c r="A1148" s="91">
        <v>1141</v>
      </c>
      <c r="B1148" s="272" t="s">
        <v>33</v>
      </c>
      <c r="C1148" s="105" t="s">
        <v>1029</v>
      </c>
      <c r="D1148" s="106" t="s">
        <v>901</v>
      </c>
      <c r="E1148" s="107"/>
      <c r="F1148" s="106"/>
      <c r="G1148" s="106"/>
      <c r="H1148" s="108">
        <f>H1149</f>
        <v>840000</v>
      </c>
      <c r="I1148" s="122" t="s">
        <v>26</v>
      </c>
      <c r="J1148" s="123"/>
      <c r="K1148" s="124">
        <v>1</v>
      </c>
      <c r="L1148" s="124"/>
      <c r="M1148" s="124"/>
      <c r="N1148" s="124"/>
      <c r="O1148" s="124"/>
      <c r="P1148" s="124"/>
      <c r="Q1148" s="124"/>
      <c r="R1148" s="124"/>
      <c r="S1148" s="124"/>
      <c r="T1148" s="123"/>
      <c r="U1148" s="123"/>
      <c r="V1148" s="128"/>
      <c r="W1148" s="128"/>
    </row>
    <row r="1149" s="76" customFormat="1" ht="13" spans="1:23">
      <c r="A1149" s="91">
        <v>1142</v>
      </c>
      <c r="B1149" s="135"/>
      <c r="C1149" s="129" t="s">
        <v>943</v>
      </c>
      <c r="D1149" s="111"/>
      <c r="E1149" s="112">
        <v>1</v>
      </c>
      <c r="F1149" s="111" t="s">
        <v>133</v>
      </c>
      <c r="G1149" s="111">
        <v>840000</v>
      </c>
      <c r="H1149" s="98">
        <f>G1149*E1149</f>
        <v>840000</v>
      </c>
      <c r="I1149" s="98"/>
      <c r="J1149" s="125"/>
      <c r="K1149" s="125"/>
      <c r="L1149" s="125"/>
      <c r="M1149" s="125"/>
      <c r="N1149" s="125"/>
      <c r="O1149" s="125"/>
      <c r="P1149" s="125"/>
      <c r="Q1149" s="125"/>
      <c r="R1149" s="125"/>
      <c r="S1149" s="125"/>
      <c r="T1149" s="125"/>
      <c r="U1149" s="125"/>
      <c r="V1149" s="128"/>
      <c r="W1149" s="128"/>
    </row>
    <row r="1150" s="76" customFormat="1" ht="26" spans="1:23">
      <c r="A1150" s="91">
        <v>1143</v>
      </c>
      <c r="B1150" s="271" t="s">
        <v>33</v>
      </c>
      <c r="C1150" s="105" t="s">
        <v>1030</v>
      </c>
      <c r="D1150" s="106" t="s">
        <v>901</v>
      </c>
      <c r="E1150" s="107">
        <v>4</v>
      </c>
      <c r="F1150" s="106"/>
      <c r="G1150" s="106">
        <f>SUM(H1151:H1156)</f>
        <v>360000</v>
      </c>
      <c r="H1150" s="108">
        <f>G1150*E1150</f>
        <v>1440000</v>
      </c>
      <c r="I1150" s="122" t="s">
        <v>26</v>
      </c>
      <c r="J1150" s="123"/>
      <c r="K1150" s="124">
        <v>1</v>
      </c>
      <c r="L1150" s="124"/>
      <c r="M1150" s="124"/>
      <c r="N1150" s="124">
        <v>1</v>
      </c>
      <c r="O1150" s="124"/>
      <c r="P1150" s="124"/>
      <c r="Q1150" s="124">
        <v>1</v>
      </c>
      <c r="R1150" s="124"/>
      <c r="S1150" s="124">
        <v>1</v>
      </c>
      <c r="T1150" s="123"/>
      <c r="U1150" s="123"/>
      <c r="V1150" s="128"/>
      <c r="W1150" s="128"/>
    </row>
    <row r="1151" s="76" customFormat="1" ht="13" spans="1:23">
      <c r="A1151" s="91">
        <v>1144</v>
      </c>
      <c r="B1151" s="109"/>
      <c r="C1151" s="129" t="s">
        <v>306</v>
      </c>
      <c r="D1151" s="111"/>
      <c r="E1151" s="112">
        <v>2</v>
      </c>
      <c r="F1151" s="111" t="s">
        <v>102</v>
      </c>
      <c r="G1151" s="111">
        <v>46500</v>
      </c>
      <c r="H1151" s="98">
        <f>G1151*E1151</f>
        <v>93000</v>
      </c>
      <c r="I1151" s="98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  <c r="U1151" s="125"/>
      <c r="V1151" s="128"/>
      <c r="W1151" s="128"/>
    </row>
    <row r="1152" s="76" customFormat="1" ht="13" spans="1:23">
      <c r="A1152" s="91">
        <v>1145</v>
      </c>
      <c r="B1152" s="109"/>
      <c r="C1152" s="129" t="s">
        <v>179</v>
      </c>
      <c r="D1152" s="111"/>
      <c r="E1152" s="112">
        <v>1</v>
      </c>
      <c r="F1152" s="111" t="s">
        <v>102</v>
      </c>
      <c r="G1152" s="111">
        <v>12250</v>
      </c>
      <c r="H1152" s="98">
        <f t="shared" ref="H1152:H1156" si="122">G1152*E1152</f>
        <v>12250</v>
      </c>
      <c r="I1152" s="98"/>
      <c r="J1152" s="125"/>
      <c r="K1152" s="125"/>
      <c r="L1152" s="125"/>
      <c r="M1152" s="125"/>
      <c r="N1152" s="125"/>
      <c r="O1152" s="125"/>
      <c r="P1152" s="125"/>
      <c r="Q1152" s="125"/>
      <c r="R1152" s="125"/>
      <c r="S1152" s="125"/>
      <c r="T1152" s="125"/>
      <c r="U1152" s="125"/>
      <c r="V1152" s="128"/>
      <c r="W1152" s="128"/>
    </row>
    <row r="1153" s="76" customFormat="1" ht="13" spans="1:23">
      <c r="A1153" s="91">
        <v>1146</v>
      </c>
      <c r="B1153" s="109"/>
      <c r="C1153" s="129" t="s">
        <v>309</v>
      </c>
      <c r="D1153" s="111"/>
      <c r="E1153" s="112">
        <v>4</v>
      </c>
      <c r="F1153" s="111" t="s">
        <v>102</v>
      </c>
      <c r="G1153" s="111">
        <v>46500</v>
      </c>
      <c r="H1153" s="98">
        <f t="shared" si="122"/>
        <v>186000</v>
      </c>
      <c r="I1153" s="98"/>
      <c r="J1153" s="125"/>
      <c r="K1153" s="125"/>
      <c r="L1153" s="125"/>
      <c r="M1153" s="125"/>
      <c r="N1153" s="125"/>
      <c r="O1153" s="125"/>
      <c r="P1153" s="125"/>
      <c r="Q1153" s="125"/>
      <c r="R1153" s="125"/>
      <c r="S1153" s="125"/>
      <c r="T1153" s="125"/>
      <c r="U1153" s="125"/>
      <c r="V1153" s="128"/>
      <c r="W1153" s="128"/>
    </row>
    <row r="1154" s="76" customFormat="1" ht="13" spans="1:23">
      <c r="A1154" s="91">
        <v>1147</v>
      </c>
      <c r="B1154" s="109"/>
      <c r="C1154" s="129" t="s">
        <v>179</v>
      </c>
      <c r="D1154" s="111"/>
      <c r="E1154" s="112">
        <v>1</v>
      </c>
      <c r="F1154" s="111" t="s">
        <v>98</v>
      </c>
      <c r="G1154" s="111">
        <v>12250</v>
      </c>
      <c r="H1154" s="98">
        <f t="shared" si="122"/>
        <v>12250</v>
      </c>
      <c r="I1154" s="98"/>
      <c r="J1154" s="125"/>
      <c r="K1154" s="125"/>
      <c r="L1154" s="125"/>
      <c r="M1154" s="125"/>
      <c r="N1154" s="125"/>
      <c r="O1154" s="125"/>
      <c r="P1154" s="125"/>
      <c r="Q1154" s="125"/>
      <c r="R1154" s="125"/>
      <c r="S1154" s="125"/>
      <c r="T1154" s="125"/>
      <c r="U1154" s="125"/>
      <c r="V1154" s="128"/>
      <c r="W1154" s="128"/>
    </row>
    <row r="1155" s="76" customFormat="1" ht="13" spans="1:23">
      <c r="A1155" s="91">
        <v>1148</v>
      </c>
      <c r="B1155" s="109"/>
      <c r="C1155" s="129" t="s">
        <v>284</v>
      </c>
      <c r="D1155" s="111"/>
      <c r="E1155" s="112">
        <v>1</v>
      </c>
      <c r="F1155" s="111" t="s">
        <v>102</v>
      </c>
      <c r="G1155" s="111">
        <v>44250</v>
      </c>
      <c r="H1155" s="98">
        <f t="shared" si="122"/>
        <v>44250</v>
      </c>
      <c r="I1155" s="98"/>
      <c r="J1155" s="125"/>
      <c r="K1155" s="125"/>
      <c r="L1155" s="125"/>
      <c r="M1155" s="125"/>
      <c r="N1155" s="125"/>
      <c r="O1155" s="125"/>
      <c r="P1155" s="125"/>
      <c r="Q1155" s="125"/>
      <c r="R1155" s="125"/>
      <c r="S1155" s="125"/>
      <c r="T1155" s="125"/>
      <c r="U1155" s="125"/>
      <c r="V1155" s="128"/>
      <c r="W1155" s="128"/>
    </row>
    <row r="1156" s="76" customFormat="1" ht="13" spans="1:23">
      <c r="A1156" s="91">
        <v>1149</v>
      </c>
      <c r="B1156" s="109"/>
      <c r="C1156" s="129" t="s">
        <v>179</v>
      </c>
      <c r="D1156" s="111"/>
      <c r="E1156" s="112">
        <v>1</v>
      </c>
      <c r="F1156" s="111" t="s">
        <v>98</v>
      </c>
      <c r="G1156" s="111">
        <v>12250</v>
      </c>
      <c r="H1156" s="98">
        <f t="shared" si="122"/>
        <v>12250</v>
      </c>
      <c r="I1156" s="98"/>
      <c r="J1156" s="125"/>
      <c r="K1156" s="125"/>
      <c r="L1156" s="125"/>
      <c r="M1156" s="125"/>
      <c r="N1156" s="125"/>
      <c r="O1156" s="125"/>
      <c r="P1156" s="125"/>
      <c r="Q1156" s="125"/>
      <c r="R1156" s="125"/>
      <c r="S1156" s="125"/>
      <c r="T1156" s="125"/>
      <c r="U1156" s="125"/>
      <c r="V1156" s="128"/>
      <c r="W1156" s="128"/>
    </row>
    <row r="1157" s="76" customFormat="1" ht="13" spans="1:23">
      <c r="A1157" s="91">
        <v>1150</v>
      </c>
      <c r="B1157" s="272" t="s">
        <v>33</v>
      </c>
      <c r="C1157" s="105" t="s">
        <v>950</v>
      </c>
      <c r="D1157" s="106" t="s">
        <v>1031</v>
      </c>
      <c r="E1157" s="107"/>
      <c r="F1157" s="106"/>
      <c r="G1157" s="106"/>
      <c r="H1157" s="108">
        <f>H1158</f>
        <v>563000</v>
      </c>
      <c r="I1157" s="122" t="s">
        <v>26</v>
      </c>
      <c r="J1157" s="123"/>
      <c r="K1157" s="124">
        <v>1</v>
      </c>
      <c r="L1157" s="124"/>
      <c r="M1157" s="124"/>
      <c r="N1157" s="124"/>
      <c r="O1157" s="124"/>
      <c r="P1157" s="124"/>
      <c r="Q1157" s="124"/>
      <c r="R1157" s="124"/>
      <c r="S1157" s="124"/>
      <c r="T1157" s="123"/>
      <c r="U1157" s="123"/>
      <c r="V1157" s="128"/>
      <c r="W1157" s="128"/>
    </row>
    <row r="1158" s="76" customFormat="1" ht="13" spans="1:23">
      <c r="A1158" s="91">
        <v>1151</v>
      </c>
      <c r="B1158" s="135"/>
      <c r="C1158" s="129" t="s">
        <v>474</v>
      </c>
      <c r="D1158" s="111"/>
      <c r="E1158" s="112">
        <v>25</v>
      </c>
      <c r="F1158" s="111" t="s">
        <v>133</v>
      </c>
      <c r="G1158" s="111">
        <v>22520</v>
      </c>
      <c r="H1158" s="98">
        <f>G1158*E1158</f>
        <v>563000</v>
      </c>
      <c r="I1158" s="98"/>
      <c r="J1158" s="125"/>
      <c r="K1158" s="125"/>
      <c r="L1158" s="125"/>
      <c r="M1158" s="125"/>
      <c r="N1158" s="125"/>
      <c r="O1158" s="125"/>
      <c r="P1158" s="125"/>
      <c r="Q1158" s="125"/>
      <c r="R1158" s="125"/>
      <c r="S1158" s="125"/>
      <c r="T1158" s="125"/>
      <c r="U1158" s="125"/>
      <c r="V1158" s="128"/>
      <c r="W1158" s="128"/>
    </row>
    <row r="1159" s="76" customFormat="1" ht="13" spans="1:23">
      <c r="A1159" s="91">
        <v>1152</v>
      </c>
      <c r="B1159" s="273" t="s">
        <v>581</v>
      </c>
      <c r="C1159" s="136" t="s">
        <v>582</v>
      </c>
      <c r="D1159" s="101"/>
      <c r="E1159" s="102"/>
      <c r="F1159" s="101"/>
      <c r="G1159" s="101"/>
      <c r="H1159" s="103">
        <f>H1160</f>
        <v>150000</v>
      </c>
      <c r="I1159" s="120" t="s">
        <v>26</v>
      </c>
      <c r="J1159" s="121"/>
      <c r="K1159" s="121">
        <v>1</v>
      </c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8"/>
      <c r="W1159" s="128"/>
    </row>
    <row r="1160" s="76" customFormat="1" ht="13" spans="1:23">
      <c r="A1160" s="91">
        <v>1153</v>
      </c>
      <c r="B1160" s="272" t="s">
        <v>581</v>
      </c>
      <c r="C1160" s="105" t="s">
        <v>950</v>
      </c>
      <c r="D1160" s="106" t="s">
        <v>32</v>
      </c>
      <c r="E1160" s="107"/>
      <c r="F1160" s="106"/>
      <c r="G1160" s="106"/>
      <c r="H1160" s="108">
        <f>H1161</f>
        <v>150000</v>
      </c>
      <c r="I1160" s="122" t="s">
        <v>26</v>
      </c>
      <c r="J1160" s="123"/>
      <c r="K1160" s="124">
        <v>1</v>
      </c>
      <c r="L1160" s="124"/>
      <c r="M1160" s="124"/>
      <c r="N1160" s="124"/>
      <c r="O1160" s="124"/>
      <c r="P1160" s="124"/>
      <c r="Q1160" s="124"/>
      <c r="R1160" s="124"/>
      <c r="S1160" s="124"/>
      <c r="T1160" s="123"/>
      <c r="U1160" s="123"/>
      <c r="V1160" s="128"/>
      <c r="W1160" s="128"/>
    </row>
    <row r="1161" s="76" customFormat="1" ht="13" spans="1:23">
      <c r="A1161" s="91">
        <v>1154</v>
      </c>
      <c r="B1161" s="135"/>
      <c r="C1161" s="129" t="s">
        <v>1032</v>
      </c>
      <c r="D1161" s="111"/>
      <c r="E1161" s="112">
        <v>1</v>
      </c>
      <c r="F1161" s="111" t="s">
        <v>133</v>
      </c>
      <c r="G1161" s="111">
        <v>150000</v>
      </c>
      <c r="H1161" s="98">
        <f>G1161*E1161</f>
        <v>150000</v>
      </c>
      <c r="I1161" s="98"/>
      <c r="J1161" s="125"/>
      <c r="K1161" s="125"/>
      <c r="L1161" s="125"/>
      <c r="M1161" s="125"/>
      <c r="N1161" s="125"/>
      <c r="O1161" s="125"/>
      <c r="P1161" s="125"/>
      <c r="Q1161" s="125"/>
      <c r="R1161" s="125"/>
      <c r="S1161" s="125"/>
      <c r="T1161" s="125"/>
      <c r="U1161" s="125"/>
      <c r="V1161" s="128"/>
      <c r="W1161" s="128"/>
    </row>
    <row r="1162" s="76" customFormat="1" ht="13" spans="1:23">
      <c r="A1162" s="91">
        <v>1155</v>
      </c>
      <c r="B1162" s="273" t="s">
        <v>56</v>
      </c>
      <c r="C1162" s="136" t="s">
        <v>57</v>
      </c>
      <c r="D1162" s="101"/>
      <c r="E1162" s="102"/>
      <c r="F1162" s="101"/>
      <c r="G1162" s="101"/>
      <c r="H1162" s="103">
        <f>H1163</f>
        <v>14168000</v>
      </c>
      <c r="I1162" s="120" t="s">
        <v>65</v>
      </c>
      <c r="J1162" s="121">
        <v>1</v>
      </c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8"/>
      <c r="W1162" s="128"/>
    </row>
    <row r="1163" s="76" customFormat="1" ht="13" spans="1:23">
      <c r="A1163" s="91">
        <v>1156</v>
      </c>
      <c r="B1163" s="272" t="s">
        <v>56</v>
      </c>
      <c r="C1163" s="105" t="s">
        <v>950</v>
      </c>
      <c r="D1163" s="106" t="s">
        <v>32</v>
      </c>
      <c r="E1163" s="107"/>
      <c r="F1163" s="106"/>
      <c r="G1163" s="106"/>
      <c r="H1163" s="108">
        <f>SUM(H1164:H1166)</f>
        <v>14168000</v>
      </c>
      <c r="I1163" s="122" t="s">
        <v>65</v>
      </c>
      <c r="J1163" s="124">
        <v>1</v>
      </c>
      <c r="K1163" s="124"/>
      <c r="L1163" s="124"/>
      <c r="M1163" s="124"/>
      <c r="N1163" s="124"/>
      <c r="O1163" s="124"/>
      <c r="P1163" s="124"/>
      <c r="Q1163" s="124"/>
      <c r="R1163" s="124"/>
      <c r="S1163" s="124"/>
      <c r="T1163" s="123"/>
      <c r="U1163" s="123"/>
      <c r="V1163" s="128"/>
      <c r="W1163" s="128"/>
    </row>
    <row r="1164" s="76" customFormat="1" ht="50" spans="1:23">
      <c r="A1164" s="91">
        <v>1157</v>
      </c>
      <c r="B1164" s="135"/>
      <c r="C1164" s="114" t="s">
        <v>1033</v>
      </c>
      <c r="D1164" s="111"/>
      <c r="E1164" s="112">
        <v>15000</v>
      </c>
      <c r="F1164" s="111" t="s">
        <v>133</v>
      </c>
      <c r="G1164" s="111">
        <v>550</v>
      </c>
      <c r="H1164" s="98">
        <f>G1164*E1164</f>
        <v>8250000</v>
      </c>
      <c r="I1164" s="98"/>
      <c r="J1164" s="125"/>
      <c r="K1164" s="125"/>
      <c r="L1164" s="125"/>
      <c r="M1164" s="125"/>
      <c r="N1164" s="125"/>
      <c r="O1164" s="125"/>
      <c r="P1164" s="125"/>
      <c r="Q1164" s="125"/>
      <c r="R1164" s="125"/>
      <c r="S1164" s="125"/>
      <c r="T1164" s="125"/>
      <c r="U1164" s="125"/>
      <c r="V1164" s="128"/>
      <c r="W1164" s="128"/>
    </row>
    <row r="1165" s="76" customFormat="1" ht="37.5" spans="1:23">
      <c r="A1165" s="91">
        <v>1158</v>
      </c>
      <c r="B1165" s="135"/>
      <c r="C1165" s="114" t="s">
        <v>1034</v>
      </c>
      <c r="D1165" s="111"/>
      <c r="E1165" s="112">
        <v>3200</v>
      </c>
      <c r="F1165" s="111" t="s">
        <v>133</v>
      </c>
      <c r="G1165" s="111">
        <v>696.25</v>
      </c>
      <c r="H1165" s="98">
        <f t="shared" ref="H1165:H1166" si="123">G1165*E1165</f>
        <v>2228000</v>
      </c>
      <c r="I1165" s="98"/>
      <c r="J1165" s="125"/>
      <c r="K1165" s="125"/>
      <c r="L1165" s="125"/>
      <c r="M1165" s="125"/>
      <c r="N1165" s="125"/>
      <c r="O1165" s="125"/>
      <c r="P1165" s="125"/>
      <c r="Q1165" s="125"/>
      <c r="R1165" s="125"/>
      <c r="S1165" s="125"/>
      <c r="T1165" s="125"/>
      <c r="U1165" s="125"/>
      <c r="V1165" s="128"/>
      <c r="W1165" s="128"/>
    </row>
    <row r="1166" s="76" customFormat="1" ht="25" spans="1:23">
      <c r="A1166" s="91">
        <v>1159</v>
      </c>
      <c r="B1166" s="135"/>
      <c r="C1166" s="114" t="s">
        <v>1035</v>
      </c>
      <c r="D1166" s="111"/>
      <c r="E1166" s="112">
        <v>18000</v>
      </c>
      <c r="F1166" s="111" t="s">
        <v>133</v>
      </c>
      <c r="G1166" s="111">
        <v>205</v>
      </c>
      <c r="H1166" s="98">
        <f t="shared" si="123"/>
        <v>3690000</v>
      </c>
      <c r="I1166" s="98"/>
      <c r="J1166" s="125"/>
      <c r="K1166" s="125"/>
      <c r="L1166" s="125"/>
      <c r="M1166" s="125"/>
      <c r="N1166" s="125"/>
      <c r="O1166" s="125"/>
      <c r="P1166" s="125"/>
      <c r="Q1166" s="125"/>
      <c r="R1166" s="125"/>
      <c r="S1166" s="125"/>
      <c r="T1166" s="125"/>
      <c r="U1166" s="125"/>
      <c r="V1166" s="128"/>
      <c r="W1166" s="128"/>
    </row>
    <row r="1167" s="76" customFormat="1" ht="13" spans="1:23">
      <c r="A1167" s="91">
        <v>1160</v>
      </c>
      <c r="B1167" s="273" t="s">
        <v>56</v>
      </c>
      <c r="C1167" s="136" t="s">
        <v>57</v>
      </c>
      <c r="D1167" s="101"/>
      <c r="E1167" s="102"/>
      <c r="F1167" s="101"/>
      <c r="G1167" s="101"/>
      <c r="H1167" s="103">
        <f>H1168</f>
        <v>10542153</v>
      </c>
      <c r="I1167" s="120" t="s">
        <v>583</v>
      </c>
      <c r="J1167" s="121">
        <v>1</v>
      </c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8"/>
      <c r="W1167" s="128"/>
    </row>
    <row r="1168" s="76" customFormat="1" ht="26" spans="1:23">
      <c r="A1168" s="91">
        <v>1161</v>
      </c>
      <c r="B1168" s="272" t="s">
        <v>56</v>
      </c>
      <c r="C1168" s="105" t="s">
        <v>1036</v>
      </c>
      <c r="D1168" s="106" t="s">
        <v>1031</v>
      </c>
      <c r="E1168" s="107"/>
      <c r="F1168" s="106"/>
      <c r="G1168" s="106"/>
      <c r="H1168" s="108">
        <f>SUM(H1169:H1170)</f>
        <v>10542153</v>
      </c>
      <c r="I1168" s="122" t="s">
        <v>583</v>
      </c>
      <c r="J1168" s="124">
        <v>1</v>
      </c>
      <c r="K1168" s="123"/>
      <c r="L1168" s="123"/>
      <c r="M1168" s="123"/>
      <c r="N1168" s="123"/>
      <c r="O1168" s="123"/>
      <c r="P1168" s="123"/>
      <c r="Q1168" s="123"/>
      <c r="R1168" s="123"/>
      <c r="S1168" s="123"/>
      <c r="T1168" s="123"/>
      <c r="U1168" s="123"/>
      <c r="V1168" s="128"/>
      <c r="W1168" s="128"/>
    </row>
    <row r="1169" s="76" customFormat="1" ht="25" spans="1:23">
      <c r="A1169" s="91">
        <v>1162</v>
      </c>
      <c r="B1169" s="135"/>
      <c r="C1169" s="114" t="s">
        <v>1037</v>
      </c>
      <c r="D1169" s="111"/>
      <c r="E1169" s="112">
        <v>300</v>
      </c>
      <c r="F1169" s="111" t="s">
        <v>98</v>
      </c>
      <c r="G1169" s="111">
        <v>15503.51</v>
      </c>
      <c r="H1169" s="98">
        <f>G1169*E1169</f>
        <v>4651053</v>
      </c>
      <c r="I1169" s="98"/>
      <c r="J1169" s="125"/>
      <c r="K1169" s="125"/>
      <c r="L1169" s="125"/>
      <c r="M1169" s="125"/>
      <c r="N1169" s="125"/>
      <c r="O1169" s="125"/>
      <c r="P1169" s="125"/>
      <c r="Q1169" s="125"/>
      <c r="R1169" s="125"/>
      <c r="S1169" s="125"/>
      <c r="T1169" s="125"/>
      <c r="U1169" s="125"/>
      <c r="V1169" s="128"/>
      <c r="W1169" s="128"/>
    </row>
    <row r="1170" s="76" customFormat="1" ht="13" spans="1:23">
      <c r="A1170" s="91">
        <v>1163</v>
      </c>
      <c r="B1170" s="135"/>
      <c r="C1170" s="114" t="s">
        <v>687</v>
      </c>
      <c r="D1170" s="111"/>
      <c r="E1170" s="112">
        <v>300</v>
      </c>
      <c r="F1170" s="111" t="s">
        <v>98</v>
      </c>
      <c r="G1170" s="111">
        <v>19637</v>
      </c>
      <c r="H1170" s="98">
        <f>G1170*E1170</f>
        <v>5891100</v>
      </c>
      <c r="I1170" s="98"/>
      <c r="J1170" s="125"/>
      <c r="K1170" s="125"/>
      <c r="L1170" s="125"/>
      <c r="M1170" s="125"/>
      <c r="N1170" s="125"/>
      <c r="O1170" s="125"/>
      <c r="P1170" s="125"/>
      <c r="Q1170" s="125"/>
      <c r="R1170" s="125"/>
      <c r="S1170" s="125"/>
      <c r="T1170" s="125"/>
      <c r="U1170" s="125"/>
      <c r="V1170" s="128"/>
      <c r="W1170" s="128"/>
    </row>
    <row r="1171" s="76" customFormat="1" ht="13" spans="1:23">
      <c r="A1171" s="91">
        <v>1164</v>
      </c>
      <c r="B1171" s="273" t="s">
        <v>56</v>
      </c>
      <c r="C1171" s="136" t="s">
        <v>57</v>
      </c>
      <c r="D1171" s="101"/>
      <c r="E1171" s="102"/>
      <c r="F1171" s="101"/>
      <c r="G1171" s="101"/>
      <c r="H1171" s="103">
        <f>H1172+H1174+H1177</f>
        <v>1710500</v>
      </c>
      <c r="I1171" s="120" t="s">
        <v>26</v>
      </c>
      <c r="J1171" s="121">
        <f>SUM(J1172:J1179)</f>
        <v>3</v>
      </c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8"/>
      <c r="W1171" s="128"/>
    </row>
    <row r="1172" s="76" customFormat="1" ht="26" spans="1:23">
      <c r="A1172" s="91">
        <v>1165</v>
      </c>
      <c r="B1172" s="272" t="s">
        <v>56</v>
      </c>
      <c r="C1172" s="105" t="s">
        <v>1038</v>
      </c>
      <c r="D1172" s="106" t="s">
        <v>1031</v>
      </c>
      <c r="E1172" s="107"/>
      <c r="F1172" s="106"/>
      <c r="G1172" s="106"/>
      <c r="H1172" s="108">
        <f>SUM(H1173:H1173)</f>
        <v>360000</v>
      </c>
      <c r="I1172" s="122" t="s">
        <v>26</v>
      </c>
      <c r="J1172" s="124">
        <v>1</v>
      </c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  <c r="U1172" s="123"/>
      <c r="V1172" s="128"/>
      <c r="W1172" s="128"/>
    </row>
    <row r="1173" s="76" customFormat="1" ht="13" spans="1:23">
      <c r="A1173" s="91">
        <v>1166</v>
      </c>
      <c r="B1173" s="135"/>
      <c r="C1173" s="114" t="s">
        <v>1039</v>
      </c>
      <c r="D1173" s="111"/>
      <c r="E1173" s="112">
        <v>1</v>
      </c>
      <c r="F1173" s="111" t="s">
        <v>133</v>
      </c>
      <c r="G1173" s="111">
        <v>360000</v>
      </c>
      <c r="H1173" s="98">
        <f>G1173*E1173</f>
        <v>360000</v>
      </c>
      <c r="I1173" s="98"/>
      <c r="J1173" s="125"/>
      <c r="K1173" s="125"/>
      <c r="L1173" s="125"/>
      <c r="M1173" s="125"/>
      <c r="N1173" s="125"/>
      <c r="O1173" s="125"/>
      <c r="P1173" s="125"/>
      <c r="Q1173" s="125"/>
      <c r="R1173" s="125"/>
      <c r="S1173" s="125"/>
      <c r="T1173" s="125"/>
      <c r="U1173" s="125"/>
      <c r="V1173" s="128"/>
      <c r="W1173" s="128"/>
    </row>
    <row r="1174" s="76" customFormat="1" ht="26" spans="1:23">
      <c r="A1174" s="91">
        <v>1167</v>
      </c>
      <c r="B1174" s="272" t="s">
        <v>56</v>
      </c>
      <c r="C1174" s="105" t="s">
        <v>871</v>
      </c>
      <c r="D1174" s="106" t="s">
        <v>1031</v>
      </c>
      <c r="E1174" s="107"/>
      <c r="F1174" s="106"/>
      <c r="G1174" s="106"/>
      <c r="H1174" s="108">
        <f>SUM(H1175:H1176)</f>
        <v>450500</v>
      </c>
      <c r="I1174" s="122" t="s">
        <v>26</v>
      </c>
      <c r="J1174" s="124">
        <v>1</v>
      </c>
      <c r="K1174" s="123"/>
      <c r="L1174" s="123"/>
      <c r="M1174" s="123"/>
      <c r="N1174" s="123"/>
      <c r="O1174" s="123"/>
      <c r="P1174" s="123"/>
      <c r="Q1174" s="123"/>
      <c r="R1174" s="123"/>
      <c r="S1174" s="123"/>
      <c r="T1174" s="123"/>
      <c r="U1174" s="123"/>
      <c r="V1174" s="128"/>
      <c r="W1174" s="128"/>
    </row>
    <row r="1175" s="76" customFormat="1" ht="13" spans="1:23">
      <c r="A1175" s="91">
        <v>1168</v>
      </c>
      <c r="B1175" s="135"/>
      <c r="C1175" s="114" t="s">
        <v>1040</v>
      </c>
      <c r="D1175" s="111"/>
      <c r="E1175" s="112">
        <v>1</v>
      </c>
      <c r="F1175" s="111" t="s">
        <v>133</v>
      </c>
      <c r="G1175" s="111">
        <v>206250</v>
      </c>
      <c r="H1175" s="98">
        <f>G1175*E1175</f>
        <v>206250</v>
      </c>
      <c r="I1175" s="98"/>
      <c r="J1175" s="125"/>
      <c r="K1175" s="125"/>
      <c r="L1175" s="125"/>
      <c r="M1175" s="125"/>
      <c r="N1175" s="125"/>
      <c r="O1175" s="125"/>
      <c r="P1175" s="125"/>
      <c r="Q1175" s="125"/>
      <c r="R1175" s="125"/>
      <c r="S1175" s="125"/>
      <c r="T1175" s="125"/>
      <c r="U1175" s="125"/>
      <c r="V1175" s="128"/>
      <c r="W1175" s="128"/>
    </row>
    <row r="1176" s="76" customFormat="1" ht="13" spans="1:23">
      <c r="A1176" s="91">
        <v>1169</v>
      </c>
      <c r="B1176" s="135"/>
      <c r="C1176" s="114" t="s">
        <v>1041</v>
      </c>
      <c r="D1176" s="111"/>
      <c r="E1176" s="112">
        <v>1</v>
      </c>
      <c r="F1176" s="111" t="s">
        <v>133</v>
      </c>
      <c r="G1176" s="111">
        <v>244250</v>
      </c>
      <c r="H1176" s="98">
        <f>G1176*E1176</f>
        <v>244250</v>
      </c>
      <c r="I1176" s="98"/>
      <c r="J1176" s="125"/>
      <c r="K1176" s="125"/>
      <c r="L1176" s="125"/>
      <c r="M1176" s="125"/>
      <c r="N1176" s="125"/>
      <c r="O1176" s="125"/>
      <c r="P1176" s="125"/>
      <c r="Q1176" s="125"/>
      <c r="R1176" s="125"/>
      <c r="S1176" s="125"/>
      <c r="T1176" s="125"/>
      <c r="U1176" s="125"/>
      <c r="V1176" s="128"/>
      <c r="W1176" s="128"/>
    </row>
    <row r="1177" s="76" customFormat="1" ht="26" spans="1:23">
      <c r="A1177" s="91">
        <v>1170</v>
      </c>
      <c r="B1177" s="272" t="s">
        <v>56</v>
      </c>
      <c r="C1177" s="105" t="s">
        <v>1042</v>
      </c>
      <c r="D1177" s="106" t="s">
        <v>1031</v>
      </c>
      <c r="E1177" s="107"/>
      <c r="F1177" s="106"/>
      <c r="G1177" s="106"/>
      <c r="H1177" s="108">
        <f>SUM(H1178:H1179)</f>
        <v>900000</v>
      </c>
      <c r="I1177" s="122" t="s">
        <v>26</v>
      </c>
      <c r="J1177" s="124">
        <v>1</v>
      </c>
      <c r="K1177" s="123"/>
      <c r="L1177" s="123"/>
      <c r="M1177" s="123"/>
      <c r="N1177" s="123"/>
      <c r="O1177" s="123"/>
      <c r="P1177" s="123"/>
      <c r="Q1177" s="123"/>
      <c r="R1177" s="123"/>
      <c r="S1177" s="123"/>
      <c r="T1177" s="123"/>
      <c r="U1177" s="123"/>
      <c r="V1177" s="128"/>
      <c r="W1177" s="128"/>
    </row>
    <row r="1178" s="76" customFormat="1" ht="13" spans="1:23">
      <c r="A1178" s="91">
        <v>1171</v>
      </c>
      <c r="B1178" s="135"/>
      <c r="C1178" s="114" t="s">
        <v>1043</v>
      </c>
      <c r="D1178" s="111"/>
      <c r="E1178" s="112">
        <v>1</v>
      </c>
      <c r="F1178" s="111" t="s">
        <v>133</v>
      </c>
      <c r="G1178" s="111">
        <v>450000</v>
      </c>
      <c r="H1178" s="98">
        <f>G1178*E1178</f>
        <v>450000</v>
      </c>
      <c r="I1178" s="98"/>
      <c r="J1178" s="125"/>
      <c r="K1178" s="125"/>
      <c r="L1178" s="125"/>
      <c r="M1178" s="125"/>
      <c r="N1178" s="125"/>
      <c r="O1178" s="125"/>
      <c r="P1178" s="125"/>
      <c r="Q1178" s="125"/>
      <c r="R1178" s="125"/>
      <c r="S1178" s="125"/>
      <c r="T1178" s="125"/>
      <c r="U1178" s="125"/>
      <c r="V1178" s="128"/>
      <c r="W1178" s="128"/>
    </row>
    <row r="1179" s="76" customFormat="1" ht="13" spans="1:23">
      <c r="A1179" s="91">
        <v>1172</v>
      </c>
      <c r="B1179" s="135"/>
      <c r="C1179" s="114" t="s">
        <v>1044</v>
      </c>
      <c r="D1179" s="111"/>
      <c r="E1179" s="112">
        <v>1</v>
      </c>
      <c r="F1179" s="111" t="s">
        <v>133</v>
      </c>
      <c r="G1179" s="111">
        <v>450000</v>
      </c>
      <c r="H1179" s="98">
        <f>G1179*E1179</f>
        <v>450000</v>
      </c>
      <c r="I1179" s="98"/>
      <c r="J1179" s="125"/>
      <c r="K1179" s="125"/>
      <c r="L1179" s="125"/>
      <c r="M1179" s="125"/>
      <c r="N1179" s="125"/>
      <c r="O1179" s="125"/>
      <c r="P1179" s="125"/>
      <c r="Q1179" s="125"/>
      <c r="R1179" s="125"/>
      <c r="S1179" s="125"/>
      <c r="T1179" s="125"/>
      <c r="U1179" s="125"/>
      <c r="V1179" s="128"/>
      <c r="W1179" s="128"/>
    </row>
    <row r="1180" s="75" customFormat="1" ht="13" spans="1:23">
      <c r="A1180" s="91">
        <v>1173</v>
      </c>
      <c r="B1180" s="270" t="s">
        <v>42</v>
      </c>
      <c r="C1180" s="136" t="s">
        <v>43</v>
      </c>
      <c r="D1180" s="101"/>
      <c r="E1180" s="102"/>
      <c r="F1180" s="101"/>
      <c r="G1180" s="101"/>
      <c r="H1180" s="103">
        <f>H1181+H1217+H1229</f>
        <v>8435745</v>
      </c>
      <c r="I1180" s="120" t="s">
        <v>26</v>
      </c>
      <c r="J1180" s="121"/>
      <c r="K1180" s="121">
        <f>SUM(K1181:K1252)</f>
        <v>3</v>
      </c>
      <c r="L1180" s="121"/>
      <c r="M1180" s="121"/>
      <c r="N1180" s="121">
        <f t="shared" ref="N1180:S1180" si="124">SUM(N1181:N1252)</f>
        <v>3</v>
      </c>
      <c r="O1180" s="121"/>
      <c r="P1180" s="121"/>
      <c r="Q1180" s="121">
        <f t="shared" si="124"/>
        <v>3</v>
      </c>
      <c r="R1180" s="121"/>
      <c r="S1180" s="121">
        <f t="shared" si="124"/>
        <v>3</v>
      </c>
      <c r="T1180" s="121"/>
      <c r="U1180" s="121"/>
      <c r="V1180" s="127"/>
      <c r="W1180" s="127"/>
    </row>
    <row r="1181" s="76" customFormat="1" ht="13" spans="1:23">
      <c r="A1181" s="91">
        <v>1174</v>
      </c>
      <c r="B1181" s="271" t="s">
        <v>42</v>
      </c>
      <c r="C1181" s="105" t="s">
        <v>375</v>
      </c>
      <c r="D1181" s="106" t="s">
        <v>901</v>
      </c>
      <c r="E1181" s="107">
        <v>4</v>
      </c>
      <c r="F1181" s="106"/>
      <c r="G1181" s="106">
        <f>SUM(H1182:H1216)</f>
        <v>658936.25</v>
      </c>
      <c r="H1181" s="108">
        <f>G1181*E1181</f>
        <v>2635745</v>
      </c>
      <c r="I1181" s="122" t="s">
        <v>26</v>
      </c>
      <c r="J1181" s="123"/>
      <c r="K1181" s="124">
        <v>1</v>
      </c>
      <c r="L1181" s="124"/>
      <c r="M1181" s="124"/>
      <c r="N1181" s="124">
        <v>1</v>
      </c>
      <c r="O1181" s="124"/>
      <c r="P1181" s="124"/>
      <c r="Q1181" s="124">
        <v>1</v>
      </c>
      <c r="R1181" s="124"/>
      <c r="S1181" s="124">
        <v>1</v>
      </c>
      <c r="T1181" s="123"/>
      <c r="U1181" s="123"/>
      <c r="V1181" s="128"/>
      <c r="W1181" s="128"/>
    </row>
    <row r="1182" s="76" customFormat="1" ht="13" spans="1:23">
      <c r="A1182" s="91">
        <v>1175</v>
      </c>
      <c r="B1182" s="109"/>
      <c r="C1182" s="129" t="s">
        <v>376</v>
      </c>
      <c r="D1182" s="111"/>
      <c r="E1182" s="112">
        <v>6</v>
      </c>
      <c r="F1182" s="111" t="s">
        <v>98</v>
      </c>
      <c r="G1182" s="111">
        <v>14500</v>
      </c>
      <c r="H1182" s="98">
        <f>G1182*E1182</f>
        <v>87000</v>
      </c>
      <c r="I1182" s="98"/>
      <c r="J1182" s="125"/>
      <c r="K1182" s="125"/>
      <c r="L1182" s="125"/>
      <c r="M1182" s="125"/>
      <c r="N1182" s="125"/>
      <c r="O1182" s="125"/>
      <c r="P1182" s="125"/>
      <c r="Q1182" s="125"/>
      <c r="R1182" s="125"/>
      <c r="S1182" s="125"/>
      <c r="T1182" s="125"/>
      <c r="U1182" s="125"/>
      <c r="V1182" s="128"/>
      <c r="W1182" s="128"/>
    </row>
    <row r="1183" s="76" customFormat="1" ht="13" spans="1:23">
      <c r="A1183" s="91">
        <v>1176</v>
      </c>
      <c r="B1183" s="109"/>
      <c r="C1183" s="129" t="s">
        <v>377</v>
      </c>
      <c r="D1183" s="111"/>
      <c r="E1183" s="112">
        <v>6</v>
      </c>
      <c r="F1183" s="111" t="s">
        <v>98</v>
      </c>
      <c r="G1183" s="111">
        <v>9500</v>
      </c>
      <c r="H1183" s="98">
        <f t="shared" ref="H1183:H1218" si="125">G1183*E1183</f>
        <v>57000</v>
      </c>
      <c r="I1183" s="98"/>
      <c r="J1183" s="125"/>
      <c r="K1183" s="125"/>
      <c r="L1183" s="125"/>
      <c r="M1183" s="125"/>
      <c r="N1183" s="125"/>
      <c r="O1183" s="125"/>
      <c r="P1183" s="125"/>
      <c r="Q1183" s="125"/>
      <c r="R1183" s="125"/>
      <c r="S1183" s="125"/>
      <c r="T1183" s="125"/>
      <c r="U1183" s="125"/>
      <c r="V1183" s="128"/>
      <c r="W1183" s="128"/>
    </row>
    <row r="1184" s="76" customFormat="1" ht="13" spans="1:23">
      <c r="A1184" s="91">
        <v>1177</v>
      </c>
      <c r="B1184" s="109"/>
      <c r="C1184" s="129" t="s">
        <v>378</v>
      </c>
      <c r="D1184" s="111"/>
      <c r="E1184" s="112">
        <v>7</v>
      </c>
      <c r="F1184" s="111" t="s">
        <v>98</v>
      </c>
      <c r="G1184" s="111">
        <v>1396</v>
      </c>
      <c r="H1184" s="98">
        <f t="shared" si="125"/>
        <v>9772</v>
      </c>
      <c r="I1184" s="98"/>
      <c r="J1184" s="125"/>
      <c r="K1184" s="125"/>
      <c r="L1184" s="125"/>
      <c r="M1184" s="125"/>
      <c r="N1184" s="125"/>
      <c r="O1184" s="125"/>
      <c r="P1184" s="125"/>
      <c r="Q1184" s="125"/>
      <c r="R1184" s="125"/>
      <c r="S1184" s="125"/>
      <c r="T1184" s="125"/>
      <c r="U1184" s="125"/>
      <c r="V1184" s="128"/>
      <c r="W1184" s="128"/>
    </row>
    <row r="1185" s="76" customFormat="1" ht="13" spans="1:23">
      <c r="A1185" s="91">
        <v>1178</v>
      </c>
      <c r="B1185" s="109"/>
      <c r="C1185" s="129" t="s">
        <v>379</v>
      </c>
      <c r="D1185" s="111"/>
      <c r="E1185" s="112">
        <v>6</v>
      </c>
      <c r="F1185" s="111" t="s">
        <v>98</v>
      </c>
      <c r="G1185" s="111">
        <v>275</v>
      </c>
      <c r="H1185" s="98">
        <f t="shared" si="125"/>
        <v>1650</v>
      </c>
      <c r="I1185" s="98"/>
      <c r="J1185" s="125"/>
      <c r="K1185" s="125"/>
      <c r="L1185" s="125"/>
      <c r="M1185" s="125"/>
      <c r="N1185" s="125"/>
      <c r="O1185" s="125"/>
      <c r="P1185" s="125"/>
      <c r="Q1185" s="125"/>
      <c r="R1185" s="125"/>
      <c r="S1185" s="125"/>
      <c r="T1185" s="125"/>
      <c r="U1185" s="125"/>
      <c r="V1185" s="128"/>
      <c r="W1185" s="128"/>
    </row>
    <row r="1186" s="76" customFormat="1" ht="13" spans="1:23">
      <c r="A1186" s="91">
        <v>1179</v>
      </c>
      <c r="B1186" s="109"/>
      <c r="C1186" s="129" t="s">
        <v>380</v>
      </c>
      <c r="D1186" s="111"/>
      <c r="E1186" s="112">
        <v>6</v>
      </c>
      <c r="F1186" s="111" t="s">
        <v>98</v>
      </c>
      <c r="G1186" s="111">
        <v>250</v>
      </c>
      <c r="H1186" s="98">
        <f t="shared" si="125"/>
        <v>1500</v>
      </c>
      <c r="I1186" s="98"/>
      <c r="J1186" s="125"/>
      <c r="K1186" s="125"/>
      <c r="L1186" s="125"/>
      <c r="M1186" s="125"/>
      <c r="N1186" s="125"/>
      <c r="O1186" s="125"/>
      <c r="P1186" s="125"/>
      <c r="Q1186" s="125"/>
      <c r="R1186" s="125"/>
      <c r="S1186" s="125"/>
      <c r="T1186" s="125"/>
      <c r="U1186" s="125"/>
      <c r="V1186" s="128"/>
      <c r="W1186" s="128"/>
    </row>
    <row r="1187" s="76" customFormat="1" ht="13" spans="1:23">
      <c r="A1187" s="91">
        <v>1180</v>
      </c>
      <c r="B1187" s="109"/>
      <c r="C1187" s="129" t="s">
        <v>381</v>
      </c>
      <c r="D1187" s="111"/>
      <c r="E1187" s="112">
        <v>6</v>
      </c>
      <c r="F1187" s="111" t="s">
        <v>98</v>
      </c>
      <c r="G1187" s="111">
        <v>150</v>
      </c>
      <c r="H1187" s="98">
        <f t="shared" si="125"/>
        <v>900</v>
      </c>
      <c r="I1187" s="98"/>
      <c r="J1187" s="125"/>
      <c r="K1187" s="125"/>
      <c r="L1187" s="125"/>
      <c r="M1187" s="125"/>
      <c r="N1187" s="125"/>
      <c r="O1187" s="125"/>
      <c r="P1187" s="125"/>
      <c r="Q1187" s="125"/>
      <c r="R1187" s="125"/>
      <c r="S1187" s="125"/>
      <c r="T1187" s="125"/>
      <c r="U1187" s="125"/>
      <c r="V1187" s="128"/>
      <c r="W1187" s="128"/>
    </row>
    <row r="1188" s="76" customFormat="1" ht="13" spans="1:23">
      <c r="A1188" s="91">
        <v>1181</v>
      </c>
      <c r="B1188" s="109"/>
      <c r="C1188" s="129" t="s">
        <v>382</v>
      </c>
      <c r="D1188" s="111"/>
      <c r="E1188" s="112">
        <v>6</v>
      </c>
      <c r="F1188" s="111" t="s">
        <v>98</v>
      </c>
      <c r="G1188" s="111">
        <v>250</v>
      </c>
      <c r="H1188" s="98">
        <f t="shared" si="125"/>
        <v>1500</v>
      </c>
      <c r="I1188" s="98"/>
      <c r="J1188" s="125"/>
      <c r="K1188" s="125"/>
      <c r="L1188" s="125"/>
      <c r="M1188" s="125"/>
      <c r="N1188" s="125"/>
      <c r="O1188" s="125"/>
      <c r="P1188" s="125"/>
      <c r="Q1188" s="125"/>
      <c r="R1188" s="125"/>
      <c r="S1188" s="125"/>
      <c r="T1188" s="125"/>
      <c r="U1188" s="125"/>
      <c r="V1188" s="128"/>
      <c r="W1188" s="128"/>
    </row>
    <row r="1189" s="76" customFormat="1" ht="13" spans="1:23">
      <c r="A1189" s="91">
        <v>1182</v>
      </c>
      <c r="B1189" s="109"/>
      <c r="C1189" s="129" t="s">
        <v>383</v>
      </c>
      <c r="D1189" s="111"/>
      <c r="E1189" s="112">
        <v>6</v>
      </c>
      <c r="F1189" s="111" t="s">
        <v>98</v>
      </c>
      <c r="G1189" s="111">
        <v>120</v>
      </c>
      <c r="H1189" s="98">
        <f t="shared" si="125"/>
        <v>720</v>
      </c>
      <c r="I1189" s="98"/>
      <c r="J1189" s="125"/>
      <c r="K1189" s="125"/>
      <c r="L1189" s="125"/>
      <c r="M1189" s="125"/>
      <c r="N1189" s="125"/>
      <c r="O1189" s="125"/>
      <c r="P1189" s="125"/>
      <c r="Q1189" s="125"/>
      <c r="R1189" s="125"/>
      <c r="S1189" s="125"/>
      <c r="T1189" s="125"/>
      <c r="U1189" s="125"/>
      <c r="V1189" s="128"/>
      <c r="W1189" s="128"/>
    </row>
    <row r="1190" s="76" customFormat="1" ht="13" spans="1:23">
      <c r="A1190" s="91">
        <v>1183</v>
      </c>
      <c r="B1190" s="109"/>
      <c r="C1190" s="129" t="s">
        <v>384</v>
      </c>
      <c r="D1190" s="111"/>
      <c r="E1190" s="112">
        <v>6</v>
      </c>
      <c r="F1190" s="111" t="s">
        <v>98</v>
      </c>
      <c r="G1190" s="111">
        <v>400</v>
      </c>
      <c r="H1190" s="98">
        <f t="shared" si="125"/>
        <v>2400</v>
      </c>
      <c r="I1190" s="98"/>
      <c r="J1190" s="125"/>
      <c r="K1190" s="125"/>
      <c r="L1190" s="125"/>
      <c r="M1190" s="125"/>
      <c r="N1190" s="125"/>
      <c r="O1190" s="125"/>
      <c r="P1190" s="125"/>
      <c r="Q1190" s="125"/>
      <c r="R1190" s="125"/>
      <c r="S1190" s="125"/>
      <c r="T1190" s="125"/>
      <c r="U1190" s="125"/>
      <c r="V1190" s="128"/>
      <c r="W1190" s="128"/>
    </row>
    <row r="1191" s="76" customFormat="1" ht="13" spans="1:23">
      <c r="A1191" s="91">
        <v>1184</v>
      </c>
      <c r="B1191" s="109"/>
      <c r="C1191" s="129" t="s">
        <v>385</v>
      </c>
      <c r="D1191" s="111"/>
      <c r="E1191" s="112">
        <v>6</v>
      </c>
      <c r="F1191" s="111" t="s">
        <v>98</v>
      </c>
      <c r="G1191" s="111">
        <v>200</v>
      </c>
      <c r="H1191" s="98">
        <f t="shared" si="125"/>
        <v>1200</v>
      </c>
      <c r="I1191" s="98"/>
      <c r="J1191" s="125"/>
      <c r="K1191" s="125"/>
      <c r="L1191" s="125"/>
      <c r="M1191" s="125"/>
      <c r="N1191" s="125"/>
      <c r="O1191" s="125"/>
      <c r="P1191" s="125"/>
      <c r="Q1191" s="125"/>
      <c r="R1191" s="125"/>
      <c r="S1191" s="125"/>
      <c r="T1191" s="125"/>
      <c r="U1191" s="125"/>
      <c r="V1191" s="128"/>
      <c r="W1191" s="128"/>
    </row>
    <row r="1192" s="76" customFormat="1" ht="13" spans="1:23">
      <c r="A1192" s="91">
        <v>1185</v>
      </c>
      <c r="B1192" s="109"/>
      <c r="C1192" s="129" t="s">
        <v>386</v>
      </c>
      <c r="D1192" s="111"/>
      <c r="E1192" s="112">
        <v>6</v>
      </c>
      <c r="F1192" s="111" t="s">
        <v>102</v>
      </c>
      <c r="G1192" s="111">
        <v>450</v>
      </c>
      <c r="H1192" s="98">
        <f t="shared" si="125"/>
        <v>2700</v>
      </c>
      <c r="I1192" s="98"/>
      <c r="J1192" s="125"/>
      <c r="K1192" s="125"/>
      <c r="L1192" s="125"/>
      <c r="M1192" s="125"/>
      <c r="N1192" s="125"/>
      <c r="O1192" s="125"/>
      <c r="P1192" s="125"/>
      <c r="Q1192" s="125"/>
      <c r="R1192" s="125"/>
      <c r="S1192" s="125"/>
      <c r="T1192" s="125"/>
      <c r="U1192" s="125"/>
      <c r="V1192" s="128"/>
      <c r="W1192" s="128"/>
    </row>
    <row r="1193" s="76" customFormat="1" ht="13" spans="1:23">
      <c r="A1193" s="91">
        <v>1186</v>
      </c>
      <c r="B1193" s="109"/>
      <c r="C1193" s="129" t="s">
        <v>387</v>
      </c>
      <c r="D1193" s="111"/>
      <c r="E1193" s="112">
        <v>6</v>
      </c>
      <c r="F1193" s="111" t="s">
        <v>98</v>
      </c>
      <c r="G1193" s="111">
        <v>200</v>
      </c>
      <c r="H1193" s="98">
        <f t="shared" si="125"/>
        <v>1200</v>
      </c>
      <c r="I1193" s="98"/>
      <c r="J1193" s="125"/>
      <c r="K1193" s="125"/>
      <c r="L1193" s="125"/>
      <c r="M1193" s="125"/>
      <c r="N1193" s="125"/>
      <c r="O1193" s="125"/>
      <c r="P1193" s="125"/>
      <c r="Q1193" s="125"/>
      <c r="R1193" s="125"/>
      <c r="S1193" s="125"/>
      <c r="T1193" s="125"/>
      <c r="U1193" s="125"/>
      <c r="V1193" s="128"/>
      <c r="W1193" s="128"/>
    </row>
    <row r="1194" s="76" customFormat="1" ht="13" spans="1:23">
      <c r="A1194" s="91">
        <v>1187</v>
      </c>
      <c r="B1194" s="109"/>
      <c r="C1194" s="129" t="s">
        <v>388</v>
      </c>
      <c r="D1194" s="111"/>
      <c r="E1194" s="112">
        <v>6</v>
      </c>
      <c r="F1194" s="111" t="s">
        <v>102</v>
      </c>
      <c r="G1194" s="111">
        <v>550</v>
      </c>
      <c r="H1194" s="98">
        <f t="shared" si="125"/>
        <v>3300</v>
      </c>
      <c r="I1194" s="98"/>
      <c r="J1194" s="125"/>
      <c r="K1194" s="125"/>
      <c r="L1194" s="125"/>
      <c r="M1194" s="125"/>
      <c r="N1194" s="125"/>
      <c r="O1194" s="125"/>
      <c r="P1194" s="125"/>
      <c r="Q1194" s="125"/>
      <c r="R1194" s="125"/>
      <c r="S1194" s="125"/>
      <c r="T1194" s="125"/>
      <c r="U1194" s="125"/>
      <c r="V1194" s="128"/>
      <c r="W1194" s="128"/>
    </row>
    <row r="1195" s="76" customFormat="1" ht="13" spans="1:23">
      <c r="A1195" s="91">
        <v>1188</v>
      </c>
      <c r="B1195" s="109"/>
      <c r="C1195" s="129" t="s">
        <v>389</v>
      </c>
      <c r="D1195" s="111"/>
      <c r="E1195" s="112">
        <v>6</v>
      </c>
      <c r="F1195" s="111" t="s">
        <v>102</v>
      </c>
      <c r="G1195" s="111">
        <v>250</v>
      </c>
      <c r="H1195" s="98">
        <f t="shared" si="125"/>
        <v>1500</v>
      </c>
      <c r="I1195" s="98"/>
      <c r="J1195" s="125"/>
      <c r="K1195" s="125"/>
      <c r="L1195" s="125"/>
      <c r="M1195" s="125"/>
      <c r="N1195" s="125"/>
      <c r="O1195" s="125"/>
      <c r="P1195" s="125"/>
      <c r="Q1195" s="125"/>
      <c r="R1195" s="125"/>
      <c r="S1195" s="125"/>
      <c r="T1195" s="125"/>
      <c r="U1195" s="125"/>
      <c r="V1195" s="128"/>
      <c r="W1195" s="128"/>
    </row>
    <row r="1196" s="76" customFormat="1" ht="13" spans="1:23">
      <c r="A1196" s="91">
        <v>1189</v>
      </c>
      <c r="B1196" s="109"/>
      <c r="C1196" s="129" t="s">
        <v>390</v>
      </c>
      <c r="D1196" s="111"/>
      <c r="E1196" s="112">
        <v>6</v>
      </c>
      <c r="F1196" s="111" t="s">
        <v>102</v>
      </c>
      <c r="G1196" s="111">
        <v>1587</v>
      </c>
      <c r="H1196" s="98">
        <f t="shared" si="125"/>
        <v>9522</v>
      </c>
      <c r="I1196" s="98"/>
      <c r="J1196" s="125"/>
      <c r="K1196" s="125"/>
      <c r="L1196" s="125"/>
      <c r="M1196" s="125"/>
      <c r="N1196" s="125"/>
      <c r="O1196" s="125"/>
      <c r="P1196" s="125"/>
      <c r="Q1196" s="125"/>
      <c r="R1196" s="125"/>
      <c r="S1196" s="125"/>
      <c r="T1196" s="125"/>
      <c r="U1196" s="125"/>
      <c r="V1196" s="128"/>
      <c r="W1196" s="128"/>
    </row>
    <row r="1197" s="76" customFormat="1" ht="13" spans="1:23">
      <c r="A1197" s="91">
        <v>1190</v>
      </c>
      <c r="B1197" s="109"/>
      <c r="C1197" s="129" t="s">
        <v>391</v>
      </c>
      <c r="D1197" s="111"/>
      <c r="E1197" s="112">
        <v>7</v>
      </c>
      <c r="F1197" s="111" t="s">
        <v>102</v>
      </c>
      <c r="G1197" s="111">
        <v>14928</v>
      </c>
      <c r="H1197" s="98">
        <f t="shared" si="125"/>
        <v>104496</v>
      </c>
      <c r="I1197" s="98"/>
      <c r="J1197" s="125"/>
      <c r="K1197" s="125"/>
      <c r="L1197" s="125"/>
      <c r="M1197" s="125"/>
      <c r="N1197" s="125"/>
      <c r="O1197" s="125"/>
      <c r="P1197" s="125"/>
      <c r="Q1197" s="125"/>
      <c r="R1197" s="125"/>
      <c r="S1197" s="125"/>
      <c r="T1197" s="125"/>
      <c r="U1197" s="125"/>
      <c r="V1197" s="128"/>
      <c r="W1197" s="128"/>
    </row>
    <row r="1198" s="76" customFormat="1" ht="13" spans="1:23">
      <c r="A1198" s="91">
        <v>1191</v>
      </c>
      <c r="B1198" s="109"/>
      <c r="C1198" s="129" t="s">
        <v>392</v>
      </c>
      <c r="D1198" s="111"/>
      <c r="E1198" s="112">
        <v>6</v>
      </c>
      <c r="F1198" s="111" t="s">
        <v>102</v>
      </c>
      <c r="G1198" s="111">
        <v>4000</v>
      </c>
      <c r="H1198" s="98">
        <f t="shared" si="125"/>
        <v>24000</v>
      </c>
      <c r="I1198" s="98"/>
      <c r="J1198" s="125"/>
      <c r="K1198" s="125"/>
      <c r="L1198" s="125"/>
      <c r="M1198" s="125"/>
      <c r="N1198" s="125"/>
      <c r="O1198" s="125"/>
      <c r="P1198" s="125"/>
      <c r="Q1198" s="125"/>
      <c r="R1198" s="125"/>
      <c r="S1198" s="125"/>
      <c r="T1198" s="125"/>
      <c r="U1198" s="125"/>
      <c r="V1198" s="128"/>
      <c r="W1198" s="128"/>
    </row>
    <row r="1199" s="76" customFormat="1" ht="13" spans="1:23">
      <c r="A1199" s="91">
        <v>1192</v>
      </c>
      <c r="B1199" s="109"/>
      <c r="C1199" s="129" t="s">
        <v>393</v>
      </c>
      <c r="D1199" s="111"/>
      <c r="E1199" s="112">
        <v>6</v>
      </c>
      <c r="F1199" s="111" t="s">
        <v>98</v>
      </c>
      <c r="G1199" s="111">
        <v>800</v>
      </c>
      <c r="H1199" s="98">
        <f t="shared" si="125"/>
        <v>4800</v>
      </c>
      <c r="I1199" s="98"/>
      <c r="J1199" s="125"/>
      <c r="K1199" s="125"/>
      <c r="L1199" s="125"/>
      <c r="M1199" s="125"/>
      <c r="N1199" s="125"/>
      <c r="O1199" s="125"/>
      <c r="P1199" s="125"/>
      <c r="Q1199" s="125"/>
      <c r="R1199" s="125"/>
      <c r="S1199" s="125"/>
      <c r="T1199" s="125"/>
      <c r="U1199" s="125"/>
      <c r="V1199" s="128"/>
      <c r="W1199" s="128"/>
    </row>
    <row r="1200" s="76" customFormat="1" ht="13" spans="1:23">
      <c r="A1200" s="91">
        <v>1193</v>
      </c>
      <c r="B1200" s="109"/>
      <c r="C1200" s="129" t="s">
        <v>394</v>
      </c>
      <c r="D1200" s="111"/>
      <c r="E1200" s="112">
        <v>6</v>
      </c>
      <c r="F1200" s="111" t="s">
        <v>98</v>
      </c>
      <c r="G1200" s="111">
        <v>500</v>
      </c>
      <c r="H1200" s="98">
        <f t="shared" si="125"/>
        <v>3000</v>
      </c>
      <c r="I1200" s="98"/>
      <c r="J1200" s="125"/>
      <c r="K1200" s="125"/>
      <c r="L1200" s="125"/>
      <c r="M1200" s="125"/>
      <c r="N1200" s="125"/>
      <c r="O1200" s="125"/>
      <c r="P1200" s="125"/>
      <c r="Q1200" s="125"/>
      <c r="R1200" s="125"/>
      <c r="S1200" s="125"/>
      <c r="T1200" s="125"/>
      <c r="U1200" s="125"/>
      <c r="V1200" s="128"/>
      <c r="W1200" s="128"/>
    </row>
    <row r="1201" s="76" customFormat="1" ht="13" spans="1:23">
      <c r="A1201" s="91">
        <v>1194</v>
      </c>
      <c r="B1201" s="109"/>
      <c r="C1201" s="129" t="s">
        <v>395</v>
      </c>
      <c r="D1201" s="111"/>
      <c r="E1201" s="112">
        <v>6</v>
      </c>
      <c r="F1201" s="111" t="s">
        <v>372</v>
      </c>
      <c r="G1201" s="111">
        <v>300</v>
      </c>
      <c r="H1201" s="98">
        <f t="shared" si="125"/>
        <v>1800</v>
      </c>
      <c r="I1201" s="98"/>
      <c r="J1201" s="125"/>
      <c r="K1201" s="125"/>
      <c r="L1201" s="125"/>
      <c r="M1201" s="125"/>
      <c r="N1201" s="125"/>
      <c r="O1201" s="125"/>
      <c r="P1201" s="125"/>
      <c r="Q1201" s="125"/>
      <c r="R1201" s="125"/>
      <c r="S1201" s="125"/>
      <c r="T1201" s="125"/>
      <c r="U1201" s="125"/>
      <c r="V1201" s="128"/>
      <c r="W1201" s="128"/>
    </row>
    <row r="1202" s="76" customFormat="1" ht="13" spans="1:23">
      <c r="A1202" s="91">
        <v>1195</v>
      </c>
      <c r="B1202" s="109"/>
      <c r="C1202" s="129" t="s">
        <v>396</v>
      </c>
      <c r="D1202" s="111"/>
      <c r="E1202" s="112">
        <v>6</v>
      </c>
      <c r="F1202" s="111" t="s">
        <v>102</v>
      </c>
      <c r="G1202" s="111">
        <v>110</v>
      </c>
      <c r="H1202" s="98">
        <f t="shared" si="125"/>
        <v>660</v>
      </c>
      <c r="I1202" s="98"/>
      <c r="J1202" s="125"/>
      <c r="K1202" s="125"/>
      <c r="L1202" s="125"/>
      <c r="M1202" s="125"/>
      <c r="N1202" s="125"/>
      <c r="O1202" s="125"/>
      <c r="P1202" s="125"/>
      <c r="Q1202" s="125"/>
      <c r="R1202" s="125"/>
      <c r="S1202" s="125"/>
      <c r="T1202" s="125"/>
      <c r="U1202" s="125"/>
      <c r="V1202" s="128"/>
      <c r="W1202" s="128"/>
    </row>
    <row r="1203" s="76" customFormat="1" ht="13" spans="1:23">
      <c r="A1203" s="91">
        <v>1196</v>
      </c>
      <c r="B1203" s="109"/>
      <c r="C1203" s="129" t="s">
        <v>397</v>
      </c>
      <c r="D1203" s="111"/>
      <c r="E1203" s="112">
        <v>6</v>
      </c>
      <c r="F1203" s="111" t="s">
        <v>372</v>
      </c>
      <c r="G1203" s="111">
        <v>210</v>
      </c>
      <c r="H1203" s="98">
        <f t="shared" si="125"/>
        <v>1260</v>
      </c>
      <c r="I1203" s="98"/>
      <c r="J1203" s="125"/>
      <c r="K1203" s="125"/>
      <c r="L1203" s="125"/>
      <c r="M1203" s="125"/>
      <c r="N1203" s="125"/>
      <c r="O1203" s="125"/>
      <c r="P1203" s="125"/>
      <c r="Q1203" s="125"/>
      <c r="R1203" s="125"/>
      <c r="S1203" s="125"/>
      <c r="T1203" s="125"/>
      <c r="U1203" s="125"/>
      <c r="V1203" s="128"/>
      <c r="W1203" s="128"/>
    </row>
    <row r="1204" s="76" customFormat="1" ht="13" spans="1:23">
      <c r="A1204" s="91">
        <v>1197</v>
      </c>
      <c r="B1204" s="109"/>
      <c r="C1204" s="129" t="s">
        <v>398</v>
      </c>
      <c r="D1204" s="111"/>
      <c r="E1204" s="112">
        <v>7</v>
      </c>
      <c r="F1204" s="111" t="s">
        <v>102</v>
      </c>
      <c r="G1204" s="111">
        <v>2902</v>
      </c>
      <c r="H1204" s="98">
        <f t="shared" si="125"/>
        <v>20314</v>
      </c>
      <c r="I1204" s="98"/>
      <c r="J1204" s="125"/>
      <c r="K1204" s="125"/>
      <c r="L1204" s="125"/>
      <c r="M1204" s="125"/>
      <c r="N1204" s="125"/>
      <c r="O1204" s="125"/>
      <c r="P1204" s="125"/>
      <c r="Q1204" s="125"/>
      <c r="R1204" s="125"/>
      <c r="S1204" s="125"/>
      <c r="T1204" s="125"/>
      <c r="U1204" s="125"/>
      <c r="V1204" s="128"/>
      <c r="W1204" s="128"/>
    </row>
    <row r="1205" s="76" customFormat="1" ht="13" spans="1:23">
      <c r="A1205" s="91">
        <v>1198</v>
      </c>
      <c r="B1205" s="109"/>
      <c r="C1205" s="129" t="s">
        <v>399</v>
      </c>
      <c r="D1205" s="111"/>
      <c r="E1205" s="112">
        <v>6</v>
      </c>
      <c r="F1205" s="111" t="s">
        <v>102</v>
      </c>
      <c r="G1205" s="111">
        <v>9096</v>
      </c>
      <c r="H1205" s="98">
        <f t="shared" si="125"/>
        <v>54576</v>
      </c>
      <c r="I1205" s="98"/>
      <c r="J1205" s="125"/>
      <c r="K1205" s="125"/>
      <c r="L1205" s="125"/>
      <c r="M1205" s="125"/>
      <c r="N1205" s="125"/>
      <c r="O1205" s="125"/>
      <c r="P1205" s="125"/>
      <c r="Q1205" s="125"/>
      <c r="R1205" s="125"/>
      <c r="S1205" s="125"/>
      <c r="T1205" s="125"/>
      <c r="U1205" s="125"/>
      <c r="V1205" s="128"/>
      <c r="W1205" s="128"/>
    </row>
    <row r="1206" s="76" customFormat="1" ht="13" spans="1:23">
      <c r="A1206" s="91">
        <v>1199</v>
      </c>
      <c r="B1206" s="109"/>
      <c r="C1206" s="129" t="s">
        <v>400</v>
      </c>
      <c r="D1206" s="111"/>
      <c r="E1206" s="112">
        <v>6</v>
      </c>
      <c r="F1206" s="111" t="s">
        <v>401</v>
      </c>
      <c r="G1206" s="111">
        <v>650</v>
      </c>
      <c r="H1206" s="98">
        <f t="shared" si="125"/>
        <v>3900</v>
      </c>
      <c r="I1206" s="98"/>
      <c r="J1206" s="125"/>
      <c r="K1206" s="125"/>
      <c r="L1206" s="125"/>
      <c r="M1206" s="125"/>
      <c r="N1206" s="125"/>
      <c r="O1206" s="125"/>
      <c r="P1206" s="125"/>
      <c r="Q1206" s="125"/>
      <c r="R1206" s="125"/>
      <c r="S1206" s="125"/>
      <c r="T1206" s="125"/>
      <c r="U1206" s="125"/>
      <c r="V1206" s="128"/>
      <c r="W1206" s="128"/>
    </row>
    <row r="1207" s="76" customFormat="1" ht="13" spans="1:23">
      <c r="A1207" s="91">
        <v>1200</v>
      </c>
      <c r="B1207" s="109"/>
      <c r="C1207" s="129" t="s">
        <v>402</v>
      </c>
      <c r="D1207" s="111"/>
      <c r="E1207" s="112">
        <v>6</v>
      </c>
      <c r="F1207" s="111" t="s">
        <v>401</v>
      </c>
      <c r="G1207" s="111">
        <v>750</v>
      </c>
      <c r="H1207" s="98">
        <f t="shared" si="125"/>
        <v>4500</v>
      </c>
      <c r="I1207" s="98"/>
      <c r="J1207" s="125"/>
      <c r="K1207" s="125"/>
      <c r="L1207" s="125"/>
      <c r="M1207" s="125"/>
      <c r="N1207" s="125"/>
      <c r="O1207" s="125"/>
      <c r="P1207" s="125"/>
      <c r="Q1207" s="125"/>
      <c r="R1207" s="125"/>
      <c r="S1207" s="125"/>
      <c r="T1207" s="125"/>
      <c r="U1207" s="125"/>
      <c r="V1207" s="128"/>
      <c r="W1207" s="128"/>
    </row>
    <row r="1208" s="76" customFormat="1" ht="13" spans="1:23">
      <c r="A1208" s="91">
        <v>1201</v>
      </c>
      <c r="B1208" s="109"/>
      <c r="C1208" s="129" t="s">
        <v>403</v>
      </c>
      <c r="D1208" s="111"/>
      <c r="E1208" s="112">
        <v>1</v>
      </c>
      <c r="F1208" s="111" t="s">
        <v>401</v>
      </c>
      <c r="G1208" s="111">
        <v>876.25</v>
      </c>
      <c r="H1208" s="98">
        <f t="shared" si="125"/>
        <v>876.25</v>
      </c>
      <c r="I1208" s="98"/>
      <c r="J1208" s="125"/>
      <c r="K1208" s="125"/>
      <c r="L1208" s="125"/>
      <c r="M1208" s="125"/>
      <c r="N1208" s="125"/>
      <c r="O1208" s="125"/>
      <c r="P1208" s="125"/>
      <c r="Q1208" s="125"/>
      <c r="R1208" s="125"/>
      <c r="S1208" s="125"/>
      <c r="T1208" s="125"/>
      <c r="U1208" s="125"/>
      <c r="V1208" s="128"/>
      <c r="W1208" s="128"/>
    </row>
    <row r="1209" s="76" customFormat="1" ht="13" spans="1:23">
      <c r="A1209" s="91">
        <v>1202</v>
      </c>
      <c r="B1209" s="109"/>
      <c r="C1209" s="129" t="s">
        <v>404</v>
      </c>
      <c r="D1209" s="111"/>
      <c r="E1209" s="112">
        <v>6</v>
      </c>
      <c r="F1209" s="111" t="s">
        <v>405</v>
      </c>
      <c r="G1209" s="111">
        <v>75</v>
      </c>
      <c r="H1209" s="98">
        <f t="shared" si="125"/>
        <v>450</v>
      </c>
      <c r="I1209" s="98"/>
      <c r="J1209" s="125"/>
      <c r="K1209" s="125"/>
      <c r="L1209" s="125"/>
      <c r="M1209" s="125"/>
      <c r="N1209" s="125"/>
      <c r="O1209" s="125"/>
      <c r="P1209" s="125"/>
      <c r="Q1209" s="125"/>
      <c r="R1209" s="125"/>
      <c r="S1209" s="125"/>
      <c r="T1209" s="125"/>
      <c r="U1209" s="125"/>
      <c r="V1209" s="128"/>
      <c r="W1209" s="128"/>
    </row>
    <row r="1210" s="76" customFormat="1" ht="13" spans="1:23">
      <c r="A1210" s="91">
        <v>1203</v>
      </c>
      <c r="B1210" s="109"/>
      <c r="C1210" s="129" t="s">
        <v>406</v>
      </c>
      <c r="D1210" s="111"/>
      <c r="E1210" s="112">
        <v>6</v>
      </c>
      <c r="F1210" s="111" t="s">
        <v>98</v>
      </c>
      <c r="G1210" s="111">
        <v>50</v>
      </c>
      <c r="H1210" s="98">
        <f t="shared" si="125"/>
        <v>300</v>
      </c>
      <c r="I1210" s="98"/>
      <c r="J1210" s="125"/>
      <c r="K1210" s="125"/>
      <c r="L1210" s="125"/>
      <c r="M1210" s="125"/>
      <c r="N1210" s="125"/>
      <c r="O1210" s="125"/>
      <c r="P1210" s="125"/>
      <c r="Q1210" s="125"/>
      <c r="R1210" s="125"/>
      <c r="S1210" s="125"/>
      <c r="T1210" s="125"/>
      <c r="U1210" s="125"/>
      <c r="V1210" s="128"/>
      <c r="W1210" s="128"/>
    </row>
    <row r="1211" s="76" customFormat="1" ht="13" spans="1:23">
      <c r="A1211" s="91">
        <v>1204</v>
      </c>
      <c r="B1211" s="109"/>
      <c r="C1211" s="129" t="s">
        <v>407</v>
      </c>
      <c r="D1211" s="111"/>
      <c r="E1211" s="112">
        <v>6</v>
      </c>
      <c r="F1211" s="111" t="s">
        <v>98</v>
      </c>
      <c r="G1211" s="111">
        <v>19</v>
      </c>
      <c r="H1211" s="98">
        <f t="shared" si="125"/>
        <v>114</v>
      </c>
      <c r="I1211" s="98"/>
      <c r="J1211" s="125"/>
      <c r="K1211" s="125"/>
      <c r="L1211" s="125"/>
      <c r="M1211" s="125"/>
      <c r="N1211" s="125"/>
      <c r="O1211" s="125"/>
      <c r="P1211" s="125"/>
      <c r="Q1211" s="125"/>
      <c r="R1211" s="125"/>
      <c r="S1211" s="125"/>
      <c r="T1211" s="125"/>
      <c r="U1211" s="125"/>
      <c r="V1211" s="128"/>
      <c r="W1211" s="128"/>
    </row>
    <row r="1212" s="76" customFormat="1" ht="13" spans="1:23">
      <c r="A1212" s="91">
        <v>1205</v>
      </c>
      <c r="B1212" s="109"/>
      <c r="C1212" s="129" t="s">
        <v>408</v>
      </c>
      <c r="D1212" s="111"/>
      <c r="E1212" s="112">
        <v>6</v>
      </c>
      <c r="F1212" s="111" t="s">
        <v>98</v>
      </c>
      <c r="G1212" s="111">
        <v>7000</v>
      </c>
      <c r="H1212" s="98">
        <f t="shared" si="125"/>
        <v>42000</v>
      </c>
      <c r="I1212" s="98"/>
      <c r="J1212" s="125"/>
      <c r="K1212" s="125"/>
      <c r="L1212" s="125"/>
      <c r="M1212" s="125"/>
      <c r="N1212" s="125"/>
      <c r="O1212" s="125"/>
      <c r="P1212" s="125"/>
      <c r="Q1212" s="125"/>
      <c r="R1212" s="125"/>
      <c r="S1212" s="125"/>
      <c r="T1212" s="125"/>
      <c r="U1212" s="125"/>
      <c r="V1212" s="128"/>
      <c r="W1212" s="128"/>
    </row>
    <row r="1213" s="76" customFormat="1" ht="13" spans="1:23">
      <c r="A1213" s="91">
        <v>1206</v>
      </c>
      <c r="B1213" s="109"/>
      <c r="C1213" s="129" t="s">
        <v>409</v>
      </c>
      <c r="D1213" s="111"/>
      <c r="E1213" s="112">
        <v>6</v>
      </c>
      <c r="F1213" s="111" t="s">
        <v>183</v>
      </c>
      <c r="G1213" s="111">
        <v>8600</v>
      </c>
      <c r="H1213" s="98">
        <f t="shared" si="125"/>
        <v>51600</v>
      </c>
      <c r="I1213" s="98"/>
      <c r="J1213" s="125"/>
      <c r="K1213" s="125"/>
      <c r="L1213" s="125"/>
      <c r="M1213" s="125"/>
      <c r="N1213" s="125"/>
      <c r="O1213" s="125"/>
      <c r="P1213" s="125"/>
      <c r="Q1213" s="125"/>
      <c r="R1213" s="125"/>
      <c r="S1213" s="125"/>
      <c r="T1213" s="125"/>
      <c r="U1213" s="125"/>
      <c r="V1213" s="128"/>
      <c r="W1213" s="128"/>
    </row>
    <row r="1214" s="76" customFormat="1" ht="13" spans="1:23">
      <c r="A1214" s="91">
        <v>1207</v>
      </c>
      <c r="B1214" s="109"/>
      <c r="C1214" s="129" t="s">
        <v>410</v>
      </c>
      <c r="D1214" s="111"/>
      <c r="E1214" s="112">
        <v>6</v>
      </c>
      <c r="F1214" s="111" t="s">
        <v>183</v>
      </c>
      <c r="G1214" s="111">
        <v>9800</v>
      </c>
      <c r="H1214" s="98">
        <f t="shared" si="125"/>
        <v>58800</v>
      </c>
      <c r="I1214" s="98"/>
      <c r="J1214" s="125"/>
      <c r="K1214" s="125"/>
      <c r="L1214" s="125"/>
      <c r="M1214" s="125"/>
      <c r="N1214" s="125"/>
      <c r="O1214" s="125"/>
      <c r="P1214" s="125"/>
      <c r="Q1214" s="125"/>
      <c r="R1214" s="125"/>
      <c r="S1214" s="125"/>
      <c r="T1214" s="125"/>
      <c r="U1214" s="125"/>
      <c r="V1214" s="128"/>
      <c r="W1214" s="128"/>
    </row>
    <row r="1215" s="76" customFormat="1" ht="13" spans="1:23">
      <c r="A1215" s="91">
        <v>1208</v>
      </c>
      <c r="B1215" s="109"/>
      <c r="C1215" s="129" t="s">
        <v>411</v>
      </c>
      <c r="D1215" s="111"/>
      <c r="E1215" s="112">
        <v>6</v>
      </c>
      <c r="F1215" s="111" t="s">
        <v>183</v>
      </c>
      <c r="G1215" s="111">
        <v>6807</v>
      </c>
      <c r="H1215" s="98">
        <f t="shared" si="125"/>
        <v>40842</v>
      </c>
      <c r="I1215" s="98"/>
      <c r="J1215" s="125"/>
      <c r="K1215" s="125"/>
      <c r="L1215" s="125"/>
      <c r="M1215" s="125"/>
      <c r="N1215" s="125"/>
      <c r="O1215" s="125"/>
      <c r="P1215" s="125"/>
      <c r="Q1215" s="125"/>
      <c r="R1215" s="125"/>
      <c r="S1215" s="125"/>
      <c r="T1215" s="125"/>
      <c r="U1215" s="125"/>
      <c r="V1215" s="128"/>
      <c r="W1215" s="128"/>
    </row>
    <row r="1216" s="76" customFormat="1" ht="13" spans="1:23">
      <c r="A1216" s="91">
        <v>1209</v>
      </c>
      <c r="B1216" s="109"/>
      <c r="C1216" s="129" t="s">
        <v>412</v>
      </c>
      <c r="D1216" s="111"/>
      <c r="E1216" s="112">
        <v>16</v>
      </c>
      <c r="F1216" s="111" t="s">
        <v>133</v>
      </c>
      <c r="G1216" s="111">
        <v>3674</v>
      </c>
      <c r="H1216" s="98">
        <f t="shared" si="125"/>
        <v>58784</v>
      </c>
      <c r="I1216" s="98"/>
      <c r="J1216" s="125"/>
      <c r="K1216" s="125"/>
      <c r="L1216" s="125"/>
      <c r="M1216" s="125"/>
      <c r="N1216" s="125"/>
      <c r="O1216" s="125"/>
      <c r="P1216" s="125"/>
      <c r="Q1216" s="125"/>
      <c r="R1216" s="125"/>
      <c r="S1216" s="125"/>
      <c r="T1216" s="125"/>
      <c r="U1216" s="125"/>
      <c r="V1216" s="128"/>
      <c r="W1216" s="128"/>
    </row>
    <row r="1217" s="76" customFormat="1" ht="13" spans="1:23">
      <c r="A1217" s="91">
        <v>1210</v>
      </c>
      <c r="B1217" s="271" t="s">
        <v>42</v>
      </c>
      <c r="C1217" s="105" t="s">
        <v>1045</v>
      </c>
      <c r="D1217" s="106" t="s">
        <v>901</v>
      </c>
      <c r="E1217" s="107">
        <v>4</v>
      </c>
      <c r="F1217" s="106"/>
      <c r="G1217" s="106">
        <f>SUM(H1218:H1228)</f>
        <v>850000</v>
      </c>
      <c r="H1217" s="108">
        <f t="shared" si="125"/>
        <v>3400000</v>
      </c>
      <c r="I1217" s="122" t="s">
        <v>26</v>
      </c>
      <c r="J1217" s="123"/>
      <c r="K1217" s="124">
        <v>1</v>
      </c>
      <c r="L1217" s="124"/>
      <c r="M1217" s="124"/>
      <c r="N1217" s="124">
        <v>1</v>
      </c>
      <c r="O1217" s="124"/>
      <c r="P1217" s="124"/>
      <c r="Q1217" s="124">
        <v>1</v>
      </c>
      <c r="R1217" s="124"/>
      <c r="S1217" s="124">
        <v>1</v>
      </c>
      <c r="T1217" s="123"/>
      <c r="U1217" s="123"/>
      <c r="V1217" s="128"/>
      <c r="W1217" s="128"/>
    </row>
    <row r="1218" s="76" customFormat="1" ht="13" spans="1:23">
      <c r="A1218" s="91">
        <v>1211</v>
      </c>
      <c r="B1218" s="109"/>
      <c r="C1218" s="129" t="s">
        <v>1046</v>
      </c>
      <c r="D1218" s="111"/>
      <c r="E1218" s="112">
        <v>30</v>
      </c>
      <c r="F1218" s="111" t="s">
        <v>307</v>
      </c>
      <c r="G1218" s="111">
        <v>10000</v>
      </c>
      <c r="H1218" s="98">
        <f t="shared" si="125"/>
        <v>300000</v>
      </c>
      <c r="I1218" s="98"/>
      <c r="J1218" s="125"/>
      <c r="K1218" s="125"/>
      <c r="L1218" s="125"/>
      <c r="M1218" s="125"/>
      <c r="N1218" s="125"/>
      <c r="O1218" s="125"/>
      <c r="P1218" s="125"/>
      <c r="Q1218" s="125"/>
      <c r="R1218" s="125"/>
      <c r="S1218" s="125"/>
      <c r="T1218" s="125"/>
      <c r="U1218" s="125"/>
      <c r="V1218" s="128"/>
      <c r="W1218" s="128"/>
    </row>
    <row r="1219" s="76" customFormat="1" ht="13" spans="1:23">
      <c r="A1219" s="91">
        <v>1212</v>
      </c>
      <c r="B1219" s="109"/>
      <c r="C1219" s="129" t="s">
        <v>1047</v>
      </c>
      <c r="D1219" s="111"/>
      <c r="E1219" s="112">
        <v>30</v>
      </c>
      <c r="F1219" s="111" t="s">
        <v>98</v>
      </c>
      <c r="G1219" s="111">
        <v>4000</v>
      </c>
      <c r="H1219" s="98">
        <f t="shared" ref="H1219:H1230" si="126">G1219*E1219</f>
        <v>120000</v>
      </c>
      <c r="I1219" s="98"/>
      <c r="J1219" s="125"/>
      <c r="K1219" s="125"/>
      <c r="L1219" s="125"/>
      <c r="M1219" s="125"/>
      <c r="N1219" s="125"/>
      <c r="O1219" s="125"/>
      <c r="P1219" s="125"/>
      <c r="Q1219" s="125"/>
      <c r="R1219" s="125"/>
      <c r="S1219" s="125"/>
      <c r="T1219" s="125"/>
      <c r="U1219" s="125"/>
      <c r="V1219" s="128"/>
      <c r="W1219" s="128"/>
    </row>
    <row r="1220" s="76" customFormat="1" ht="13" spans="1:23">
      <c r="A1220" s="91">
        <v>1213</v>
      </c>
      <c r="B1220" s="109"/>
      <c r="C1220" s="129" t="s">
        <v>1048</v>
      </c>
      <c r="D1220" s="111"/>
      <c r="E1220" s="112">
        <v>30</v>
      </c>
      <c r="F1220" s="111" t="s">
        <v>98</v>
      </c>
      <c r="G1220" s="111">
        <v>2000</v>
      </c>
      <c r="H1220" s="98">
        <f t="shared" si="126"/>
        <v>60000</v>
      </c>
      <c r="I1220" s="98"/>
      <c r="J1220" s="125"/>
      <c r="K1220" s="125"/>
      <c r="L1220" s="125"/>
      <c r="M1220" s="125"/>
      <c r="N1220" s="125"/>
      <c r="O1220" s="125"/>
      <c r="P1220" s="125"/>
      <c r="Q1220" s="125"/>
      <c r="R1220" s="125"/>
      <c r="S1220" s="125"/>
      <c r="T1220" s="125"/>
      <c r="U1220" s="125"/>
      <c r="V1220" s="128"/>
      <c r="W1220" s="128"/>
    </row>
    <row r="1221" s="76" customFormat="1" ht="13" spans="1:23">
      <c r="A1221" s="91">
        <v>1214</v>
      </c>
      <c r="B1221" s="109"/>
      <c r="C1221" s="129" t="s">
        <v>1049</v>
      </c>
      <c r="D1221" s="111"/>
      <c r="E1221" s="112">
        <v>29</v>
      </c>
      <c r="F1221" s="111" t="s">
        <v>1050</v>
      </c>
      <c r="G1221" s="111">
        <v>1250</v>
      </c>
      <c r="H1221" s="98">
        <f t="shared" si="126"/>
        <v>36250</v>
      </c>
      <c r="I1221" s="98"/>
      <c r="J1221" s="125"/>
      <c r="K1221" s="125"/>
      <c r="L1221" s="125"/>
      <c r="M1221" s="125"/>
      <c r="N1221" s="125"/>
      <c r="O1221" s="125"/>
      <c r="P1221" s="125"/>
      <c r="Q1221" s="125"/>
      <c r="R1221" s="125"/>
      <c r="S1221" s="125"/>
      <c r="T1221" s="125"/>
      <c r="U1221" s="125"/>
      <c r="V1221" s="128"/>
      <c r="W1221" s="128"/>
    </row>
    <row r="1222" s="76" customFormat="1" ht="13" spans="1:23">
      <c r="A1222" s="91">
        <v>1215</v>
      </c>
      <c r="B1222" s="109"/>
      <c r="C1222" s="129" t="s">
        <v>1051</v>
      </c>
      <c r="D1222" s="111"/>
      <c r="E1222" s="112">
        <v>30</v>
      </c>
      <c r="F1222" s="111" t="s">
        <v>1050</v>
      </c>
      <c r="G1222" s="111">
        <v>1295</v>
      </c>
      <c r="H1222" s="98">
        <f t="shared" si="126"/>
        <v>38850</v>
      </c>
      <c r="I1222" s="98"/>
      <c r="J1222" s="125"/>
      <c r="K1222" s="125"/>
      <c r="L1222" s="125"/>
      <c r="M1222" s="125"/>
      <c r="N1222" s="125"/>
      <c r="O1222" s="125"/>
      <c r="P1222" s="125"/>
      <c r="Q1222" s="125"/>
      <c r="R1222" s="125"/>
      <c r="S1222" s="125"/>
      <c r="T1222" s="125"/>
      <c r="U1222" s="125"/>
      <c r="V1222" s="128"/>
      <c r="W1222" s="128"/>
    </row>
    <row r="1223" s="76" customFormat="1" ht="13" spans="1:23">
      <c r="A1223" s="91">
        <v>1216</v>
      </c>
      <c r="B1223" s="109"/>
      <c r="C1223" s="129" t="s">
        <v>1052</v>
      </c>
      <c r="D1223" s="111"/>
      <c r="E1223" s="112">
        <v>30</v>
      </c>
      <c r="F1223" s="111" t="s">
        <v>1050</v>
      </c>
      <c r="G1223" s="111">
        <v>850</v>
      </c>
      <c r="H1223" s="98">
        <f t="shared" si="126"/>
        <v>25500</v>
      </c>
      <c r="I1223" s="98"/>
      <c r="J1223" s="125"/>
      <c r="K1223" s="125"/>
      <c r="L1223" s="125"/>
      <c r="M1223" s="125"/>
      <c r="N1223" s="125"/>
      <c r="O1223" s="125"/>
      <c r="P1223" s="125"/>
      <c r="Q1223" s="125"/>
      <c r="R1223" s="125"/>
      <c r="S1223" s="125"/>
      <c r="T1223" s="125"/>
      <c r="U1223" s="125"/>
      <c r="V1223" s="128"/>
      <c r="W1223" s="128"/>
    </row>
    <row r="1224" s="76" customFormat="1" ht="13" spans="1:23">
      <c r="A1224" s="91">
        <v>1217</v>
      </c>
      <c r="B1224" s="109"/>
      <c r="C1224" s="129" t="s">
        <v>1053</v>
      </c>
      <c r="D1224" s="111"/>
      <c r="E1224" s="112">
        <v>30</v>
      </c>
      <c r="F1224" s="111" t="s">
        <v>98</v>
      </c>
      <c r="G1224" s="111">
        <v>6000</v>
      </c>
      <c r="H1224" s="98">
        <f t="shared" si="126"/>
        <v>180000</v>
      </c>
      <c r="I1224" s="98"/>
      <c r="J1224" s="125"/>
      <c r="K1224" s="125"/>
      <c r="L1224" s="125"/>
      <c r="M1224" s="125"/>
      <c r="N1224" s="125"/>
      <c r="O1224" s="125"/>
      <c r="P1224" s="125"/>
      <c r="Q1224" s="125"/>
      <c r="R1224" s="125"/>
      <c r="S1224" s="125"/>
      <c r="T1224" s="125"/>
      <c r="U1224" s="125"/>
      <c r="V1224" s="128"/>
      <c r="W1224" s="128"/>
    </row>
    <row r="1225" s="76" customFormat="1" ht="13" spans="1:23">
      <c r="A1225" s="91">
        <v>1218</v>
      </c>
      <c r="B1225" s="109"/>
      <c r="C1225" s="129" t="s">
        <v>1054</v>
      </c>
      <c r="D1225" s="111"/>
      <c r="E1225" s="112">
        <v>30</v>
      </c>
      <c r="F1225" s="111" t="s">
        <v>307</v>
      </c>
      <c r="G1225" s="111">
        <v>800</v>
      </c>
      <c r="H1225" s="98">
        <f t="shared" si="126"/>
        <v>24000</v>
      </c>
      <c r="I1225" s="98"/>
      <c r="J1225" s="125"/>
      <c r="K1225" s="125"/>
      <c r="L1225" s="125"/>
      <c r="M1225" s="125"/>
      <c r="N1225" s="125"/>
      <c r="O1225" s="125"/>
      <c r="P1225" s="125"/>
      <c r="Q1225" s="125"/>
      <c r="R1225" s="125"/>
      <c r="S1225" s="125"/>
      <c r="T1225" s="125"/>
      <c r="U1225" s="125"/>
      <c r="V1225" s="128"/>
      <c r="W1225" s="128"/>
    </row>
    <row r="1226" s="76" customFormat="1" ht="13" spans="1:23">
      <c r="A1226" s="91">
        <v>1219</v>
      </c>
      <c r="B1226" s="109"/>
      <c r="C1226" s="129" t="s">
        <v>1055</v>
      </c>
      <c r="D1226" s="111"/>
      <c r="E1226" s="112">
        <v>30</v>
      </c>
      <c r="F1226" s="111" t="s">
        <v>1050</v>
      </c>
      <c r="G1226" s="111">
        <v>760</v>
      </c>
      <c r="H1226" s="98">
        <f t="shared" si="126"/>
        <v>22800</v>
      </c>
      <c r="I1226" s="98"/>
      <c r="J1226" s="125"/>
      <c r="K1226" s="125"/>
      <c r="L1226" s="125"/>
      <c r="M1226" s="125"/>
      <c r="N1226" s="125"/>
      <c r="O1226" s="125"/>
      <c r="P1226" s="125"/>
      <c r="Q1226" s="125"/>
      <c r="R1226" s="125"/>
      <c r="S1226" s="125"/>
      <c r="T1226" s="125"/>
      <c r="U1226" s="125"/>
      <c r="V1226" s="128"/>
      <c r="W1226" s="128"/>
    </row>
    <row r="1227" s="76" customFormat="1" ht="13" spans="1:23">
      <c r="A1227" s="91">
        <v>1220</v>
      </c>
      <c r="B1227" s="109"/>
      <c r="C1227" s="129" t="s">
        <v>1056</v>
      </c>
      <c r="D1227" s="111"/>
      <c r="E1227" s="112">
        <v>30</v>
      </c>
      <c r="F1227" s="111" t="s">
        <v>1050</v>
      </c>
      <c r="G1227" s="111">
        <v>710</v>
      </c>
      <c r="H1227" s="98">
        <f t="shared" si="126"/>
        <v>21300</v>
      </c>
      <c r="I1227" s="98"/>
      <c r="J1227" s="125"/>
      <c r="K1227" s="125"/>
      <c r="L1227" s="125"/>
      <c r="M1227" s="125"/>
      <c r="N1227" s="125"/>
      <c r="O1227" s="125"/>
      <c r="P1227" s="125"/>
      <c r="Q1227" s="125"/>
      <c r="R1227" s="125"/>
      <c r="S1227" s="125"/>
      <c r="T1227" s="125"/>
      <c r="U1227" s="125"/>
      <c r="V1227" s="128"/>
      <c r="W1227" s="128"/>
    </row>
    <row r="1228" s="76" customFormat="1" ht="13" spans="1:23">
      <c r="A1228" s="91">
        <v>1221</v>
      </c>
      <c r="B1228" s="109"/>
      <c r="C1228" s="129" t="s">
        <v>1057</v>
      </c>
      <c r="D1228" s="111"/>
      <c r="E1228" s="112">
        <v>30</v>
      </c>
      <c r="F1228" s="111" t="s">
        <v>1050</v>
      </c>
      <c r="G1228" s="111">
        <v>710</v>
      </c>
      <c r="H1228" s="98">
        <f t="shared" si="126"/>
        <v>21300</v>
      </c>
      <c r="I1228" s="98"/>
      <c r="J1228" s="125"/>
      <c r="K1228" s="125"/>
      <c r="L1228" s="125"/>
      <c r="M1228" s="125"/>
      <c r="N1228" s="125"/>
      <c r="O1228" s="125"/>
      <c r="P1228" s="125"/>
      <c r="Q1228" s="125"/>
      <c r="R1228" s="125"/>
      <c r="S1228" s="125"/>
      <c r="T1228" s="125"/>
      <c r="U1228" s="125"/>
      <c r="V1228" s="128"/>
      <c r="W1228" s="128"/>
    </row>
    <row r="1229" s="76" customFormat="1" ht="13" spans="1:23">
      <c r="A1229" s="91">
        <v>1222</v>
      </c>
      <c r="B1229" s="271" t="s">
        <v>42</v>
      </c>
      <c r="C1229" s="105" t="s">
        <v>1058</v>
      </c>
      <c r="D1229" s="106" t="s">
        <v>901</v>
      </c>
      <c r="E1229" s="107">
        <v>4</v>
      </c>
      <c r="F1229" s="106"/>
      <c r="G1229" s="106">
        <f>SUM(H1230:H1252)</f>
        <v>600000</v>
      </c>
      <c r="H1229" s="108">
        <f t="shared" si="126"/>
        <v>2400000</v>
      </c>
      <c r="I1229" s="122" t="s">
        <v>26</v>
      </c>
      <c r="J1229" s="124"/>
      <c r="K1229" s="124">
        <v>1</v>
      </c>
      <c r="L1229" s="124"/>
      <c r="M1229" s="124"/>
      <c r="N1229" s="124">
        <v>1</v>
      </c>
      <c r="O1229" s="124"/>
      <c r="P1229" s="124"/>
      <c r="Q1229" s="124">
        <v>1</v>
      </c>
      <c r="R1229" s="124"/>
      <c r="S1229" s="124">
        <v>1</v>
      </c>
      <c r="T1229" s="123"/>
      <c r="U1229" s="123"/>
      <c r="V1229" s="128"/>
      <c r="W1229" s="128"/>
    </row>
    <row r="1230" s="76" customFormat="1" ht="13" spans="1:23">
      <c r="A1230" s="91">
        <v>1223</v>
      </c>
      <c r="B1230" s="109"/>
      <c r="C1230" s="129" t="s">
        <v>1059</v>
      </c>
      <c r="D1230" s="111"/>
      <c r="E1230" s="112">
        <v>75</v>
      </c>
      <c r="F1230" s="111" t="s">
        <v>98</v>
      </c>
      <c r="G1230" s="111">
        <v>400</v>
      </c>
      <c r="H1230" s="98">
        <f t="shared" si="126"/>
        <v>30000</v>
      </c>
      <c r="I1230" s="98"/>
      <c r="J1230" s="125"/>
      <c r="K1230" s="125"/>
      <c r="L1230" s="125"/>
      <c r="M1230" s="125"/>
      <c r="N1230" s="125"/>
      <c r="O1230" s="125"/>
      <c r="P1230" s="125"/>
      <c r="Q1230" s="125"/>
      <c r="R1230" s="125"/>
      <c r="S1230" s="125"/>
      <c r="T1230" s="125"/>
      <c r="U1230" s="125"/>
      <c r="V1230" s="128"/>
      <c r="W1230" s="128"/>
    </row>
    <row r="1231" s="76" customFormat="1" ht="13" spans="1:23">
      <c r="A1231" s="91">
        <v>1224</v>
      </c>
      <c r="B1231" s="109"/>
      <c r="C1231" s="129" t="s">
        <v>1060</v>
      </c>
      <c r="D1231" s="111"/>
      <c r="E1231" s="112">
        <v>1125</v>
      </c>
      <c r="F1231" s="111" t="s">
        <v>372</v>
      </c>
      <c r="G1231" s="111">
        <v>126</v>
      </c>
      <c r="H1231" s="98">
        <f t="shared" ref="H1231:H1252" si="127">G1231*E1231</f>
        <v>141750</v>
      </c>
      <c r="I1231" s="98"/>
      <c r="J1231" s="125"/>
      <c r="K1231" s="125"/>
      <c r="L1231" s="125"/>
      <c r="M1231" s="125"/>
      <c r="N1231" s="125"/>
      <c r="O1231" s="125"/>
      <c r="P1231" s="125"/>
      <c r="Q1231" s="125"/>
      <c r="R1231" s="125"/>
      <c r="S1231" s="125"/>
      <c r="T1231" s="125"/>
      <c r="U1231" s="125"/>
      <c r="V1231" s="128"/>
      <c r="W1231" s="128"/>
    </row>
    <row r="1232" s="76" customFormat="1" ht="13" spans="1:23">
      <c r="A1232" s="91">
        <v>1225</v>
      </c>
      <c r="B1232" s="109"/>
      <c r="C1232" s="129" t="s">
        <v>1061</v>
      </c>
      <c r="D1232" s="111"/>
      <c r="E1232" s="112">
        <v>1500</v>
      </c>
      <c r="F1232" s="111" t="s">
        <v>1062</v>
      </c>
      <c r="G1232" s="111">
        <v>150</v>
      </c>
      <c r="H1232" s="98">
        <f t="shared" si="127"/>
        <v>225000</v>
      </c>
      <c r="I1232" s="98"/>
      <c r="J1232" s="125"/>
      <c r="K1232" s="125"/>
      <c r="L1232" s="125"/>
      <c r="M1232" s="125"/>
      <c r="N1232" s="125"/>
      <c r="O1232" s="125"/>
      <c r="P1232" s="125"/>
      <c r="Q1232" s="125"/>
      <c r="R1232" s="125"/>
      <c r="S1232" s="125"/>
      <c r="T1232" s="125"/>
      <c r="U1232" s="125"/>
      <c r="V1232" s="128"/>
      <c r="W1232" s="128"/>
    </row>
    <row r="1233" s="76" customFormat="1" ht="13" spans="1:23">
      <c r="A1233" s="91">
        <v>1226</v>
      </c>
      <c r="B1233" s="109"/>
      <c r="C1233" s="129" t="s">
        <v>1063</v>
      </c>
      <c r="D1233" s="111"/>
      <c r="E1233" s="112">
        <v>37</v>
      </c>
      <c r="F1233" s="111" t="s">
        <v>1064</v>
      </c>
      <c r="G1233" s="111">
        <v>2000</v>
      </c>
      <c r="H1233" s="98">
        <f t="shared" si="127"/>
        <v>74000</v>
      </c>
      <c r="I1233" s="98"/>
      <c r="J1233" s="125"/>
      <c r="K1233" s="125"/>
      <c r="L1233" s="125"/>
      <c r="M1233" s="125"/>
      <c r="N1233" s="125"/>
      <c r="O1233" s="125"/>
      <c r="P1233" s="125"/>
      <c r="Q1233" s="125"/>
      <c r="R1233" s="125"/>
      <c r="S1233" s="125"/>
      <c r="T1233" s="125"/>
      <c r="U1233" s="125"/>
      <c r="V1233" s="128"/>
      <c r="W1233" s="128"/>
    </row>
    <row r="1234" s="76" customFormat="1" ht="13" spans="1:23">
      <c r="A1234" s="91">
        <v>1227</v>
      </c>
      <c r="B1234" s="109"/>
      <c r="C1234" s="129" t="s">
        <v>1065</v>
      </c>
      <c r="D1234" s="111"/>
      <c r="E1234" s="112">
        <v>37</v>
      </c>
      <c r="F1234" s="111" t="s">
        <v>105</v>
      </c>
      <c r="G1234" s="111">
        <v>450</v>
      </c>
      <c r="H1234" s="98">
        <f t="shared" si="127"/>
        <v>16650</v>
      </c>
      <c r="I1234" s="98"/>
      <c r="J1234" s="125"/>
      <c r="K1234" s="125"/>
      <c r="L1234" s="125"/>
      <c r="M1234" s="125"/>
      <c r="N1234" s="125"/>
      <c r="O1234" s="125"/>
      <c r="P1234" s="125"/>
      <c r="Q1234" s="125"/>
      <c r="R1234" s="125"/>
      <c r="S1234" s="125"/>
      <c r="T1234" s="125"/>
      <c r="U1234" s="125"/>
      <c r="V1234" s="128"/>
      <c r="W1234" s="128"/>
    </row>
    <row r="1235" s="76" customFormat="1" ht="13" spans="1:23">
      <c r="A1235" s="91">
        <v>1228</v>
      </c>
      <c r="B1235" s="109"/>
      <c r="C1235" s="129" t="s">
        <v>719</v>
      </c>
      <c r="D1235" s="111"/>
      <c r="E1235" s="112">
        <v>37</v>
      </c>
      <c r="F1235" s="111" t="s">
        <v>98</v>
      </c>
      <c r="G1235" s="111">
        <v>160</v>
      </c>
      <c r="H1235" s="98">
        <f t="shared" si="127"/>
        <v>5920</v>
      </c>
      <c r="I1235" s="98"/>
      <c r="J1235" s="125"/>
      <c r="K1235" s="125"/>
      <c r="L1235" s="125"/>
      <c r="M1235" s="125"/>
      <c r="N1235" s="125"/>
      <c r="O1235" s="125"/>
      <c r="P1235" s="125"/>
      <c r="Q1235" s="125"/>
      <c r="R1235" s="125"/>
      <c r="S1235" s="125"/>
      <c r="T1235" s="125"/>
      <c r="U1235" s="125"/>
      <c r="V1235" s="128"/>
      <c r="W1235" s="128"/>
    </row>
    <row r="1236" s="76" customFormat="1" ht="13" spans="1:23">
      <c r="A1236" s="91">
        <v>1229</v>
      </c>
      <c r="B1236" s="109"/>
      <c r="C1236" s="129" t="s">
        <v>1066</v>
      </c>
      <c r="D1236" s="111"/>
      <c r="E1236" s="112">
        <v>37</v>
      </c>
      <c r="F1236" s="111" t="s">
        <v>98</v>
      </c>
      <c r="G1236" s="111">
        <v>250</v>
      </c>
      <c r="H1236" s="98">
        <f t="shared" si="127"/>
        <v>9250</v>
      </c>
      <c r="I1236" s="98"/>
      <c r="J1236" s="125"/>
      <c r="K1236" s="125"/>
      <c r="L1236" s="125"/>
      <c r="M1236" s="125"/>
      <c r="N1236" s="125"/>
      <c r="O1236" s="125"/>
      <c r="P1236" s="125"/>
      <c r="Q1236" s="125"/>
      <c r="R1236" s="125"/>
      <c r="S1236" s="125"/>
      <c r="T1236" s="125"/>
      <c r="U1236" s="125"/>
      <c r="V1236" s="128"/>
      <c r="W1236" s="128"/>
    </row>
    <row r="1237" s="76" customFormat="1" ht="13" spans="1:23">
      <c r="A1237" s="91">
        <v>1230</v>
      </c>
      <c r="B1237" s="109"/>
      <c r="C1237" s="129" t="s">
        <v>1067</v>
      </c>
      <c r="D1237" s="111"/>
      <c r="E1237" s="112">
        <v>75</v>
      </c>
      <c r="F1237" s="111" t="s">
        <v>105</v>
      </c>
      <c r="G1237" s="111">
        <v>30.4</v>
      </c>
      <c r="H1237" s="98">
        <f t="shared" si="127"/>
        <v>2280</v>
      </c>
      <c r="I1237" s="98"/>
      <c r="J1237" s="125"/>
      <c r="K1237" s="125"/>
      <c r="L1237" s="125"/>
      <c r="M1237" s="125"/>
      <c r="N1237" s="125"/>
      <c r="O1237" s="125"/>
      <c r="P1237" s="125"/>
      <c r="Q1237" s="125"/>
      <c r="R1237" s="125"/>
      <c r="S1237" s="125"/>
      <c r="T1237" s="125"/>
      <c r="U1237" s="125"/>
      <c r="V1237" s="128"/>
      <c r="W1237" s="128"/>
    </row>
    <row r="1238" s="76" customFormat="1" ht="13" spans="1:23">
      <c r="A1238" s="91">
        <v>1231</v>
      </c>
      <c r="B1238" s="109"/>
      <c r="C1238" s="129" t="s">
        <v>1068</v>
      </c>
      <c r="D1238" s="111"/>
      <c r="E1238" s="112">
        <v>73</v>
      </c>
      <c r="F1238" s="111" t="s">
        <v>1069</v>
      </c>
      <c r="G1238" s="111">
        <v>150</v>
      </c>
      <c r="H1238" s="98">
        <f t="shared" si="127"/>
        <v>10950</v>
      </c>
      <c r="I1238" s="98"/>
      <c r="J1238" s="125"/>
      <c r="K1238" s="125"/>
      <c r="L1238" s="125"/>
      <c r="M1238" s="125"/>
      <c r="N1238" s="125"/>
      <c r="O1238" s="125"/>
      <c r="P1238" s="125"/>
      <c r="Q1238" s="125"/>
      <c r="R1238" s="125"/>
      <c r="S1238" s="125"/>
      <c r="T1238" s="125"/>
      <c r="U1238" s="125"/>
      <c r="V1238" s="128"/>
      <c r="W1238" s="128"/>
    </row>
    <row r="1239" s="76" customFormat="1" ht="13" spans="1:23">
      <c r="A1239" s="91">
        <v>1232</v>
      </c>
      <c r="B1239" s="109"/>
      <c r="C1239" s="129" t="s">
        <v>1070</v>
      </c>
      <c r="D1239" s="111"/>
      <c r="E1239" s="112">
        <v>75</v>
      </c>
      <c r="F1239" s="111" t="s">
        <v>98</v>
      </c>
      <c r="G1239" s="111">
        <v>25</v>
      </c>
      <c r="H1239" s="98">
        <f t="shared" si="127"/>
        <v>1875</v>
      </c>
      <c r="I1239" s="98"/>
      <c r="J1239" s="125"/>
      <c r="K1239" s="125"/>
      <c r="L1239" s="125"/>
      <c r="M1239" s="125"/>
      <c r="N1239" s="125"/>
      <c r="O1239" s="125"/>
      <c r="P1239" s="125"/>
      <c r="Q1239" s="125"/>
      <c r="R1239" s="125"/>
      <c r="S1239" s="125"/>
      <c r="T1239" s="125"/>
      <c r="U1239" s="125"/>
      <c r="V1239" s="128"/>
      <c r="W1239" s="128"/>
    </row>
    <row r="1240" s="76" customFormat="1" ht="13" spans="1:23">
      <c r="A1240" s="91">
        <v>1233</v>
      </c>
      <c r="B1240" s="109"/>
      <c r="C1240" s="129" t="s">
        <v>1071</v>
      </c>
      <c r="D1240" s="111"/>
      <c r="E1240" s="112">
        <v>1125</v>
      </c>
      <c r="F1240" s="111" t="s">
        <v>1069</v>
      </c>
      <c r="G1240" s="111">
        <v>20</v>
      </c>
      <c r="H1240" s="98">
        <f t="shared" si="127"/>
        <v>22500</v>
      </c>
      <c r="I1240" s="98"/>
      <c r="J1240" s="125"/>
      <c r="K1240" s="125"/>
      <c r="L1240" s="125"/>
      <c r="M1240" s="125"/>
      <c r="N1240" s="125"/>
      <c r="O1240" s="125"/>
      <c r="P1240" s="125"/>
      <c r="Q1240" s="125"/>
      <c r="R1240" s="125"/>
      <c r="S1240" s="125"/>
      <c r="T1240" s="125"/>
      <c r="U1240" s="125"/>
      <c r="V1240" s="128"/>
      <c r="W1240" s="128"/>
    </row>
    <row r="1241" s="76" customFormat="1" ht="13" spans="1:23">
      <c r="A1241" s="91">
        <v>1234</v>
      </c>
      <c r="B1241" s="109"/>
      <c r="C1241" s="129" t="s">
        <v>1072</v>
      </c>
      <c r="D1241" s="111"/>
      <c r="E1241" s="112">
        <v>75</v>
      </c>
      <c r="F1241" s="111" t="s">
        <v>98</v>
      </c>
      <c r="G1241" s="111">
        <v>80</v>
      </c>
      <c r="H1241" s="98">
        <f t="shared" si="127"/>
        <v>6000</v>
      </c>
      <c r="I1241" s="98"/>
      <c r="J1241" s="125"/>
      <c r="K1241" s="125"/>
      <c r="L1241" s="125"/>
      <c r="M1241" s="125"/>
      <c r="N1241" s="125"/>
      <c r="O1241" s="125"/>
      <c r="P1241" s="125"/>
      <c r="Q1241" s="125"/>
      <c r="R1241" s="125"/>
      <c r="S1241" s="125"/>
      <c r="T1241" s="125"/>
      <c r="U1241" s="125"/>
      <c r="V1241" s="128"/>
      <c r="W1241" s="128"/>
    </row>
    <row r="1242" s="76" customFormat="1" ht="13" spans="1:23">
      <c r="A1242" s="91">
        <v>1235</v>
      </c>
      <c r="B1242" s="109"/>
      <c r="C1242" s="129" t="s">
        <v>1073</v>
      </c>
      <c r="D1242" s="111"/>
      <c r="E1242" s="112">
        <v>35</v>
      </c>
      <c r="F1242" s="111" t="s">
        <v>1069</v>
      </c>
      <c r="G1242" s="111">
        <v>250</v>
      </c>
      <c r="H1242" s="98">
        <f t="shared" si="127"/>
        <v>8750</v>
      </c>
      <c r="I1242" s="98"/>
      <c r="J1242" s="125"/>
      <c r="K1242" s="125"/>
      <c r="L1242" s="125"/>
      <c r="M1242" s="125"/>
      <c r="N1242" s="125"/>
      <c r="O1242" s="125"/>
      <c r="P1242" s="125"/>
      <c r="Q1242" s="125"/>
      <c r="R1242" s="125"/>
      <c r="S1242" s="125"/>
      <c r="T1242" s="125"/>
      <c r="U1242" s="125"/>
      <c r="V1242" s="128"/>
      <c r="W1242" s="128"/>
    </row>
    <row r="1243" s="76" customFormat="1" ht="13" spans="1:23">
      <c r="A1243" s="91">
        <v>1236</v>
      </c>
      <c r="B1243" s="109"/>
      <c r="C1243" s="129" t="s">
        <v>1074</v>
      </c>
      <c r="D1243" s="111"/>
      <c r="E1243" s="112">
        <v>150</v>
      </c>
      <c r="F1243" s="111" t="s">
        <v>98</v>
      </c>
      <c r="G1243" s="111">
        <v>75</v>
      </c>
      <c r="H1243" s="98">
        <f t="shared" si="127"/>
        <v>11250</v>
      </c>
      <c r="I1243" s="98"/>
      <c r="J1243" s="125"/>
      <c r="K1243" s="125"/>
      <c r="L1243" s="125"/>
      <c r="M1243" s="125"/>
      <c r="N1243" s="125"/>
      <c r="O1243" s="125"/>
      <c r="P1243" s="125"/>
      <c r="Q1243" s="125"/>
      <c r="R1243" s="125"/>
      <c r="S1243" s="125"/>
      <c r="T1243" s="125"/>
      <c r="U1243" s="125"/>
      <c r="V1243" s="128"/>
      <c r="W1243" s="128"/>
    </row>
    <row r="1244" s="76" customFormat="1" ht="13" spans="1:23">
      <c r="A1244" s="91">
        <v>1237</v>
      </c>
      <c r="B1244" s="109"/>
      <c r="C1244" s="129" t="s">
        <v>1075</v>
      </c>
      <c r="D1244" s="111"/>
      <c r="E1244" s="112">
        <v>150</v>
      </c>
      <c r="F1244" s="111" t="s">
        <v>98</v>
      </c>
      <c r="G1244" s="111">
        <v>50</v>
      </c>
      <c r="H1244" s="98">
        <f t="shared" si="127"/>
        <v>7500</v>
      </c>
      <c r="I1244" s="98"/>
      <c r="J1244" s="125"/>
      <c r="K1244" s="125"/>
      <c r="L1244" s="125"/>
      <c r="M1244" s="125"/>
      <c r="N1244" s="125"/>
      <c r="O1244" s="125"/>
      <c r="P1244" s="125"/>
      <c r="Q1244" s="125"/>
      <c r="R1244" s="125"/>
      <c r="S1244" s="125"/>
      <c r="T1244" s="125"/>
      <c r="U1244" s="125"/>
      <c r="V1244" s="128"/>
      <c r="W1244" s="128"/>
    </row>
    <row r="1245" s="76" customFormat="1" ht="13" spans="1:23">
      <c r="A1245" s="91">
        <v>1238</v>
      </c>
      <c r="B1245" s="109"/>
      <c r="C1245" s="129" t="s">
        <v>1076</v>
      </c>
      <c r="D1245" s="111"/>
      <c r="E1245" s="112">
        <v>150</v>
      </c>
      <c r="F1245" s="111" t="s">
        <v>98</v>
      </c>
      <c r="G1245" s="111">
        <v>5</v>
      </c>
      <c r="H1245" s="98">
        <f t="shared" si="127"/>
        <v>750</v>
      </c>
      <c r="I1245" s="98"/>
      <c r="J1245" s="125"/>
      <c r="K1245" s="125"/>
      <c r="L1245" s="125"/>
      <c r="M1245" s="125"/>
      <c r="N1245" s="125"/>
      <c r="O1245" s="125"/>
      <c r="P1245" s="125"/>
      <c r="Q1245" s="125"/>
      <c r="R1245" s="125"/>
      <c r="S1245" s="125"/>
      <c r="T1245" s="125"/>
      <c r="U1245" s="125"/>
      <c r="V1245" s="128"/>
      <c r="W1245" s="128"/>
    </row>
    <row r="1246" s="76" customFormat="1" ht="13" spans="1:23">
      <c r="A1246" s="91">
        <v>1239</v>
      </c>
      <c r="B1246" s="109"/>
      <c r="C1246" s="129" t="s">
        <v>1077</v>
      </c>
      <c r="D1246" s="111"/>
      <c r="E1246" s="112">
        <v>37</v>
      </c>
      <c r="F1246" s="111" t="s">
        <v>98</v>
      </c>
      <c r="G1246" s="111">
        <v>250</v>
      </c>
      <c r="H1246" s="98">
        <f t="shared" si="127"/>
        <v>9250</v>
      </c>
      <c r="I1246" s="98"/>
      <c r="J1246" s="125"/>
      <c r="K1246" s="125"/>
      <c r="L1246" s="125"/>
      <c r="M1246" s="125"/>
      <c r="N1246" s="125"/>
      <c r="O1246" s="125"/>
      <c r="P1246" s="125"/>
      <c r="Q1246" s="125"/>
      <c r="R1246" s="125"/>
      <c r="S1246" s="125"/>
      <c r="T1246" s="125"/>
      <c r="U1246" s="125"/>
      <c r="V1246" s="128"/>
      <c r="W1246" s="128"/>
    </row>
    <row r="1247" s="76" customFormat="1" ht="13" spans="1:23">
      <c r="A1247" s="91">
        <v>1240</v>
      </c>
      <c r="B1247" s="109"/>
      <c r="C1247" s="129" t="s">
        <v>1078</v>
      </c>
      <c r="D1247" s="111"/>
      <c r="E1247" s="112">
        <v>37</v>
      </c>
      <c r="F1247" s="111" t="s">
        <v>105</v>
      </c>
      <c r="G1247" s="111">
        <v>50</v>
      </c>
      <c r="H1247" s="98">
        <f t="shared" si="127"/>
        <v>1850</v>
      </c>
      <c r="I1247" s="98"/>
      <c r="J1247" s="125"/>
      <c r="K1247" s="125"/>
      <c r="L1247" s="125"/>
      <c r="M1247" s="125"/>
      <c r="N1247" s="125"/>
      <c r="O1247" s="125"/>
      <c r="P1247" s="125"/>
      <c r="Q1247" s="125"/>
      <c r="R1247" s="125"/>
      <c r="S1247" s="125"/>
      <c r="T1247" s="125"/>
      <c r="U1247" s="125"/>
      <c r="V1247" s="128"/>
      <c r="W1247" s="128"/>
    </row>
    <row r="1248" s="76" customFormat="1" ht="13" spans="1:23">
      <c r="A1248" s="91">
        <v>1241</v>
      </c>
      <c r="B1248" s="109"/>
      <c r="C1248" s="129" t="s">
        <v>1079</v>
      </c>
      <c r="D1248" s="111"/>
      <c r="E1248" s="112">
        <v>37</v>
      </c>
      <c r="F1248" s="111" t="s">
        <v>105</v>
      </c>
      <c r="G1248" s="111">
        <v>50</v>
      </c>
      <c r="H1248" s="98">
        <f t="shared" si="127"/>
        <v>1850</v>
      </c>
      <c r="I1248" s="98"/>
      <c r="J1248" s="125"/>
      <c r="K1248" s="125"/>
      <c r="L1248" s="125"/>
      <c r="M1248" s="125"/>
      <c r="N1248" s="125"/>
      <c r="O1248" s="125"/>
      <c r="P1248" s="125"/>
      <c r="Q1248" s="125"/>
      <c r="R1248" s="125"/>
      <c r="S1248" s="125"/>
      <c r="T1248" s="125"/>
      <c r="U1248" s="125"/>
      <c r="V1248" s="128"/>
      <c r="W1248" s="128"/>
    </row>
    <row r="1249" s="76" customFormat="1" ht="13" spans="1:23">
      <c r="A1249" s="91">
        <v>1242</v>
      </c>
      <c r="B1249" s="109"/>
      <c r="C1249" s="129" t="s">
        <v>1080</v>
      </c>
      <c r="D1249" s="111"/>
      <c r="E1249" s="112">
        <v>75</v>
      </c>
      <c r="F1249" s="111" t="s">
        <v>1069</v>
      </c>
      <c r="G1249" s="111">
        <v>30</v>
      </c>
      <c r="H1249" s="98">
        <f t="shared" si="127"/>
        <v>2250</v>
      </c>
      <c r="I1249" s="98"/>
      <c r="J1249" s="125"/>
      <c r="K1249" s="125"/>
      <c r="L1249" s="125"/>
      <c r="M1249" s="125"/>
      <c r="N1249" s="125"/>
      <c r="O1249" s="125"/>
      <c r="P1249" s="125"/>
      <c r="Q1249" s="125"/>
      <c r="R1249" s="125"/>
      <c r="S1249" s="125"/>
      <c r="T1249" s="125"/>
      <c r="U1249" s="125"/>
      <c r="V1249" s="128"/>
      <c r="W1249" s="128"/>
    </row>
    <row r="1250" s="76" customFormat="1" ht="13" spans="1:23">
      <c r="A1250" s="91">
        <v>1243</v>
      </c>
      <c r="B1250" s="109"/>
      <c r="C1250" s="129" t="s">
        <v>1081</v>
      </c>
      <c r="D1250" s="111"/>
      <c r="E1250" s="112">
        <v>37</v>
      </c>
      <c r="F1250" s="111" t="s">
        <v>1082</v>
      </c>
      <c r="G1250" s="111">
        <v>200</v>
      </c>
      <c r="H1250" s="98">
        <f t="shared" si="127"/>
        <v>7400</v>
      </c>
      <c r="I1250" s="98"/>
      <c r="J1250" s="125"/>
      <c r="K1250" s="125"/>
      <c r="L1250" s="125"/>
      <c r="M1250" s="125"/>
      <c r="N1250" s="125"/>
      <c r="O1250" s="125"/>
      <c r="P1250" s="125"/>
      <c r="Q1250" s="125"/>
      <c r="R1250" s="125"/>
      <c r="S1250" s="125"/>
      <c r="T1250" s="125"/>
      <c r="U1250" s="125"/>
      <c r="V1250" s="128"/>
      <c r="W1250" s="128"/>
    </row>
    <row r="1251" s="76" customFormat="1" ht="13" spans="1:23">
      <c r="A1251" s="91">
        <v>1244</v>
      </c>
      <c r="B1251" s="109"/>
      <c r="C1251" s="129" t="s">
        <v>1083</v>
      </c>
      <c r="D1251" s="111"/>
      <c r="E1251" s="112">
        <v>75</v>
      </c>
      <c r="F1251" s="111" t="s">
        <v>105</v>
      </c>
      <c r="G1251" s="111">
        <v>15</v>
      </c>
      <c r="H1251" s="98">
        <f t="shared" si="127"/>
        <v>1125</v>
      </c>
      <c r="I1251" s="98"/>
      <c r="J1251" s="125"/>
      <c r="K1251" s="125"/>
      <c r="L1251" s="125"/>
      <c r="M1251" s="125"/>
      <c r="N1251" s="125"/>
      <c r="O1251" s="125"/>
      <c r="P1251" s="125"/>
      <c r="Q1251" s="125"/>
      <c r="R1251" s="125"/>
      <c r="S1251" s="125"/>
      <c r="T1251" s="125"/>
      <c r="U1251" s="125"/>
      <c r="V1251" s="128"/>
      <c r="W1251" s="128"/>
    </row>
    <row r="1252" s="76" customFormat="1" ht="13" spans="1:23">
      <c r="A1252" s="91">
        <v>1245</v>
      </c>
      <c r="B1252" s="109"/>
      <c r="C1252" s="129" t="s">
        <v>1084</v>
      </c>
      <c r="D1252" s="111"/>
      <c r="E1252" s="112">
        <v>37</v>
      </c>
      <c r="F1252" s="111" t="s">
        <v>98</v>
      </c>
      <c r="G1252" s="111">
        <v>50</v>
      </c>
      <c r="H1252" s="98">
        <f t="shared" si="127"/>
        <v>1850</v>
      </c>
      <c r="I1252" s="98"/>
      <c r="J1252" s="125"/>
      <c r="K1252" s="125"/>
      <c r="L1252" s="125"/>
      <c r="M1252" s="125"/>
      <c r="N1252" s="125"/>
      <c r="O1252" s="125"/>
      <c r="P1252" s="125"/>
      <c r="Q1252" s="125"/>
      <c r="R1252" s="125"/>
      <c r="S1252" s="125"/>
      <c r="T1252" s="125"/>
      <c r="U1252" s="125"/>
      <c r="V1252" s="128"/>
      <c r="W1252" s="128"/>
    </row>
    <row r="1253" s="76" customFormat="1" ht="13" hidden="1" spans="1:23">
      <c r="A1253" s="91">
        <v>1246</v>
      </c>
      <c r="B1253" s="109"/>
      <c r="C1253" s="135" t="s">
        <v>1085</v>
      </c>
      <c r="D1253" s="111"/>
      <c r="E1253" s="112"/>
      <c r="F1253" s="111"/>
      <c r="G1253" s="111"/>
      <c r="H1253" s="98"/>
      <c r="I1253" s="113"/>
      <c r="J1253" s="125"/>
      <c r="K1253" s="125"/>
      <c r="L1253" s="125"/>
      <c r="M1253" s="125"/>
      <c r="N1253" s="125"/>
      <c r="O1253" s="125"/>
      <c r="P1253" s="125"/>
      <c r="Q1253" s="125"/>
      <c r="R1253" s="125"/>
      <c r="S1253" s="125"/>
      <c r="T1253" s="125"/>
      <c r="U1253" s="125"/>
      <c r="V1253" s="128"/>
      <c r="W1253" s="128"/>
    </row>
    <row r="1254" s="75" customFormat="1" ht="13" hidden="1" spans="1:23">
      <c r="A1254" s="91">
        <v>1247</v>
      </c>
      <c r="B1254" s="270" t="s">
        <v>44</v>
      </c>
      <c r="C1254" s="136" t="s">
        <v>1086</v>
      </c>
      <c r="D1254" s="101"/>
      <c r="E1254" s="102"/>
      <c r="F1254" s="101"/>
      <c r="G1254" s="101"/>
      <c r="H1254" s="103">
        <f>H1255+H1278+H1280+H1282</f>
        <v>30935764</v>
      </c>
      <c r="I1254" s="120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7"/>
      <c r="W1254" s="127"/>
    </row>
    <row r="1255" s="76" customFormat="1" ht="13" hidden="1" spans="1:23">
      <c r="A1255" s="91">
        <v>1248</v>
      </c>
      <c r="B1255" s="274" t="s">
        <v>44</v>
      </c>
      <c r="C1255" s="139" t="s">
        <v>1087</v>
      </c>
      <c r="D1255" s="140" t="s">
        <v>1031</v>
      </c>
      <c r="E1255" s="141">
        <v>4</v>
      </c>
      <c r="F1255" s="140"/>
      <c r="G1255" s="140">
        <v>6272091</v>
      </c>
      <c r="H1255" s="142">
        <f>G1255*E1255</f>
        <v>25088364</v>
      </c>
      <c r="I1255" s="143" t="s">
        <v>47</v>
      </c>
      <c r="J1255" s="144"/>
      <c r="K1255" s="144"/>
      <c r="L1255" s="144"/>
      <c r="M1255" s="144"/>
      <c r="N1255" s="144"/>
      <c r="O1255" s="144"/>
      <c r="P1255" s="144"/>
      <c r="Q1255" s="144"/>
      <c r="R1255" s="144"/>
      <c r="S1255" s="144"/>
      <c r="T1255" s="144"/>
      <c r="U1255" s="144"/>
      <c r="V1255" s="128"/>
      <c r="W1255" s="128"/>
    </row>
    <row r="1256" s="76" customFormat="1" ht="13" hidden="1" spans="1:23">
      <c r="A1256" s="91">
        <v>1249</v>
      </c>
      <c r="B1256" s="109"/>
      <c r="C1256" s="129" t="s">
        <v>1088</v>
      </c>
      <c r="D1256" s="111"/>
      <c r="E1256" s="112">
        <v>12</v>
      </c>
      <c r="F1256" s="111" t="s">
        <v>1089</v>
      </c>
      <c r="G1256" s="111">
        <v>376710</v>
      </c>
      <c r="H1256" s="98">
        <f>G1256*E1256</f>
        <v>4520520</v>
      </c>
      <c r="I1256" s="113"/>
      <c r="J1256" s="125"/>
      <c r="K1256" s="125"/>
      <c r="L1256" s="125"/>
      <c r="M1256" s="125"/>
      <c r="N1256" s="125"/>
      <c r="O1256" s="125"/>
      <c r="P1256" s="125"/>
      <c r="Q1256" s="125"/>
      <c r="R1256" s="125"/>
      <c r="S1256" s="125"/>
      <c r="T1256" s="125"/>
      <c r="U1256" s="125"/>
      <c r="V1256" s="128"/>
      <c r="W1256" s="128"/>
    </row>
    <row r="1257" s="76" customFormat="1" ht="13" hidden="1" spans="1:23">
      <c r="A1257" s="91">
        <v>1250</v>
      </c>
      <c r="B1257" s="109"/>
      <c r="C1257" s="129" t="s">
        <v>1090</v>
      </c>
      <c r="D1257" s="111"/>
      <c r="E1257" s="112">
        <v>12</v>
      </c>
      <c r="F1257" s="111" t="s">
        <v>1089</v>
      </c>
      <c r="G1257" s="111">
        <v>20050</v>
      </c>
      <c r="H1257" s="98">
        <f t="shared" ref="H1257:H1277" si="128">G1257*E1257</f>
        <v>240600</v>
      </c>
      <c r="I1257" s="113"/>
      <c r="J1257" s="125"/>
      <c r="K1257" s="125"/>
      <c r="L1257" s="125"/>
      <c r="M1257" s="125"/>
      <c r="N1257" s="125"/>
      <c r="O1257" s="125"/>
      <c r="P1257" s="125"/>
      <c r="Q1257" s="125"/>
      <c r="R1257" s="125"/>
      <c r="S1257" s="125"/>
      <c r="T1257" s="125"/>
      <c r="U1257" s="125"/>
      <c r="V1257" s="128"/>
      <c r="W1257" s="128"/>
    </row>
    <row r="1258" s="76" customFormat="1" ht="13" hidden="1" spans="1:23">
      <c r="A1258" s="91">
        <v>1251</v>
      </c>
      <c r="B1258" s="109"/>
      <c r="C1258" s="129" t="s">
        <v>1091</v>
      </c>
      <c r="D1258" s="111"/>
      <c r="E1258" s="112">
        <v>12</v>
      </c>
      <c r="F1258" s="111" t="s">
        <v>1089</v>
      </c>
      <c r="G1258" s="111">
        <v>20050</v>
      </c>
      <c r="H1258" s="98">
        <f t="shared" si="128"/>
        <v>240600</v>
      </c>
      <c r="I1258" s="113"/>
      <c r="J1258" s="125"/>
      <c r="K1258" s="125"/>
      <c r="L1258" s="125"/>
      <c r="M1258" s="125"/>
      <c r="N1258" s="125"/>
      <c r="O1258" s="125"/>
      <c r="P1258" s="125"/>
      <c r="Q1258" s="125"/>
      <c r="R1258" s="125"/>
      <c r="S1258" s="125"/>
      <c r="T1258" s="125"/>
      <c r="U1258" s="125"/>
      <c r="V1258" s="128"/>
      <c r="W1258" s="128"/>
    </row>
    <row r="1259" s="76" customFormat="1" ht="13" hidden="1" spans="1:23">
      <c r="A1259" s="91">
        <v>1252</v>
      </c>
      <c r="B1259" s="109"/>
      <c r="C1259" s="129" t="s">
        <v>1092</v>
      </c>
      <c r="D1259" s="111"/>
      <c r="E1259" s="112">
        <v>12</v>
      </c>
      <c r="F1259" s="111" t="s">
        <v>1089</v>
      </c>
      <c r="G1259" s="111">
        <v>92410</v>
      </c>
      <c r="H1259" s="98">
        <f t="shared" si="128"/>
        <v>1108920</v>
      </c>
      <c r="I1259" s="113"/>
      <c r="J1259" s="125"/>
      <c r="K1259" s="125"/>
      <c r="L1259" s="125"/>
      <c r="M1259" s="125"/>
      <c r="N1259" s="125"/>
      <c r="O1259" s="125"/>
      <c r="P1259" s="125"/>
      <c r="Q1259" s="125"/>
      <c r="R1259" s="125"/>
      <c r="S1259" s="125"/>
      <c r="T1259" s="125"/>
      <c r="U1259" s="125"/>
      <c r="V1259" s="128"/>
      <c r="W1259" s="128"/>
    </row>
    <row r="1260" s="76" customFormat="1" ht="13" hidden="1" spans="1:23">
      <c r="A1260" s="91">
        <v>1253</v>
      </c>
      <c r="B1260" s="109"/>
      <c r="C1260" s="129" t="s">
        <v>1093</v>
      </c>
      <c r="D1260" s="111"/>
      <c r="E1260" s="112">
        <v>12</v>
      </c>
      <c r="F1260" s="111" t="s">
        <v>1089</v>
      </c>
      <c r="G1260" s="111">
        <v>20050</v>
      </c>
      <c r="H1260" s="98">
        <f t="shared" si="128"/>
        <v>240600</v>
      </c>
      <c r="I1260" s="113"/>
      <c r="J1260" s="125"/>
      <c r="K1260" s="125"/>
      <c r="L1260" s="125"/>
      <c r="M1260" s="125"/>
      <c r="N1260" s="125"/>
      <c r="O1260" s="125"/>
      <c r="P1260" s="125"/>
      <c r="Q1260" s="125"/>
      <c r="R1260" s="125"/>
      <c r="S1260" s="125"/>
      <c r="T1260" s="125"/>
      <c r="U1260" s="125"/>
      <c r="V1260" s="128"/>
      <c r="W1260" s="128"/>
    </row>
    <row r="1261" s="76" customFormat="1" ht="13" hidden="1" spans="1:23">
      <c r="A1261" s="91">
        <v>1254</v>
      </c>
      <c r="B1261" s="109"/>
      <c r="C1261" s="129" t="s">
        <v>1094</v>
      </c>
      <c r="D1261" s="111"/>
      <c r="E1261" s="112">
        <v>12</v>
      </c>
      <c r="F1261" s="111" t="s">
        <v>1089</v>
      </c>
      <c r="G1261" s="111">
        <v>84670</v>
      </c>
      <c r="H1261" s="98">
        <f t="shared" si="128"/>
        <v>1016040</v>
      </c>
      <c r="I1261" s="113"/>
      <c r="J1261" s="125"/>
      <c r="K1261" s="125"/>
      <c r="L1261" s="125"/>
      <c r="M1261" s="125"/>
      <c r="N1261" s="125"/>
      <c r="O1261" s="125"/>
      <c r="P1261" s="125"/>
      <c r="Q1261" s="125"/>
      <c r="R1261" s="125"/>
      <c r="S1261" s="125"/>
      <c r="T1261" s="125"/>
      <c r="U1261" s="125"/>
      <c r="V1261" s="128"/>
      <c r="W1261" s="128"/>
    </row>
    <row r="1262" s="76" customFormat="1" ht="13" hidden="1" spans="1:23">
      <c r="A1262" s="91">
        <v>1255</v>
      </c>
      <c r="B1262" s="109"/>
      <c r="C1262" s="129" t="s">
        <v>1095</v>
      </c>
      <c r="D1262" s="111"/>
      <c r="E1262" s="112">
        <v>12</v>
      </c>
      <c r="F1262" s="111" t="s">
        <v>1089</v>
      </c>
      <c r="G1262" s="111">
        <v>20050</v>
      </c>
      <c r="H1262" s="98">
        <f t="shared" si="128"/>
        <v>240600</v>
      </c>
      <c r="I1262" s="113"/>
      <c r="J1262" s="125"/>
      <c r="K1262" s="125"/>
      <c r="L1262" s="125"/>
      <c r="M1262" s="125"/>
      <c r="N1262" s="125"/>
      <c r="O1262" s="125"/>
      <c r="P1262" s="125"/>
      <c r="Q1262" s="125"/>
      <c r="R1262" s="125"/>
      <c r="S1262" s="125"/>
      <c r="T1262" s="125"/>
      <c r="U1262" s="125"/>
      <c r="V1262" s="128"/>
      <c r="W1262" s="128"/>
    </row>
    <row r="1263" s="76" customFormat="1" ht="13" hidden="1" spans="1:23">
      <c r="A1263" s="91">
        <v>1256</v>
      </c>
      <c r="B1263" s="109"/>
      <c r="C1263" s="129" t="s">
        <v>1096</v>
      </c>
      <c r="D1263" s="111"/>
      <c r="E1263" s="112">
        <v>12</v>
      </c>
      <c r="F1263" s="111" t="s">
        <v>1089</v>
      </c>
      <c r="G1263" s="111">
        <v>107710</v>
      </c>
      <c r="H1263" s="98">
        <f t="shared" si="128"/>
        <v>1292520</v>
      </c>
      <c r="I1263" s="113"/>
      <c r="J1263" s="125"/>
      <c r="K1263" s="125"/>
      <c r="L1263" s="125"/>
      <c r="M1263" s="125"/>
      <c r="N1263" s="125"/>
      <c r="O1263" s="125"/>
      <c r="P1263" s="125"/>
      <c r="Q1263" s="125"/>
      <c r="R1263" s="125"/>
      <c r="S1263" s="125"/>
      <c r="T1263" s="125"/>
      <c r="U1263" s="125"/>
      <c r="V1263" s="128"/>
      <c r="W1263" s="128"/>
    </row>
    <row r="1264" s="76" customFormat="1" ht="13" hidden="1" spans="1:23">
      <c r="A1264" s="91">
        <v>1257</v>
      </c>
      <c r="B1264" s="109"/>
      <c r="C1264" s="129" t="s">
        <v>1097</v>
      </c>
      <c r="D1264" s="111"/>
      <c r="E1264" s="112">
        <v>12</v>
      </c>
      <c r="F1264" s="111" t="s">
        <v>1089</v>
      </c>
      <c r="G1264" s="111">
        <v>233521</v>
      </c>
      <c r="H1264" s="98">
        <f t="shared" si="128"/>
        <v>2802252</v>
      </c>
      <c r="I1264" s="113"/>
      <c r="J1264" s="125"/>
      <c r="K1264" s="125"/>
      <c r="L1264" s="125"/>
      <c r="M1264" s="125"/>
      <c r="N1264" s="125"/>
      <c r="O1264" s="125"/>
      <c r="P1264" s="125"/>
      <c r="Q1264" s="125"/>
      <c r="R1264" s="125"/>
      <c r="S1264" s="125"/>
      <c r="T1264" s="125"/>
      <c r="U1264" s="125"/>
      <c r="V1264" s="128"/>
      <c r="W1264" s="128"/>
    </row>
    <row r="1265" s="76" customFormat="1" ht="13" hidden="1" spans="1:23">
      <c r="A1265" s="91">
        <v>1258</v>
      </c>
      <c r="B1265" s="109"/>
      <c r="C1265" s="129" t="s">
        <v>1098</v>
      </c>
      <c r="D1265" s="111"/>
      <c r="E1265" s="112">
        <v>12</v>
      </c>
      <c r="F1265" s="111" t="s">
        <v>1089</v>
      </c>
      <c r="G1265" s="111">
        <v>78760</v>
      </c>
      <c r="H1265" s="98">
        <f t="shared" si="128"/>
        <v>945120</v>
      </c>
      <c r="I1265" s="113"/>
      <c r="J1265" s="125"/>
      <c r="K1265" s="125"/>
      <c r="L1265" s="125"/>
      <c r="M1265" s="125"/>
      <c r="N1265" s="125"/>
      <c r="O1265" s="125"/>
      <c r="P1265" s="125"/>
      <c r="Q1265" s="125"/>
      <c r="R1265" s="125"/>
      <c r="S1265" s="125"/>
      <c r="T1265" s="125"/>
      <c r="U1265" s="125"/>
      <c r="V1265" s="128"/>
      <c r="W1265" s="128"/>
    </row>
    <row r="1266" s="76" customFormat="1" ht="13" hidden="1" spans="1:23">
      <c r="A1266" s="91">
        <v>1259</v>
      </c>
      <c r="B1266" s="109"/>
      <c r="C1266" s="129" t="s">
        <v>1099</v>
      </c>
      <c r="D1266" s="111"/>
      <c r="E1266" s="112">
        <v>12</v>
      </c>
      <c r="F1266" s="111" t="s">
        <v>1089</v>
      </c>
      <c r="G1266" s="111">
        <v>69690</v>
      </c>
      <c r="H1266" s="98">
        <f t="shared" si="128"/>
        <v>836280</v>
      </c>
      <c r="I1266" s="113"/>
      <c r="J1266" s="125"/>
      <c r="K1266" s="125"/>
      <c r="L1266" s="125"/>
      <c r="M1266" s="125"/>
      <c r="N1266" s="125"/>
      <c r="O1266" s="125"/>
      <c r="P1266" s="125"/>
      <c r="Q1266" s="125"/>
      <c r="R1266" s="125"/>
      <c r="S1266" s="125"/>
      <c r="T1266" s="125"/>
      <c r="U1266" s="125"/>
      <c r="V1266" s="128"/>
      <c r="W1266" s="128"/>
    </row>
    <row r="1267" s="76" customFormat="1" ht="13" hidden="1" spans="1:23">
      <c r="A1267" s="91">
        <v>1260</v>
      </c>
      <c r="B1267" s="109"/>
      <c r="C1267" s="129" t="s">
        <v>1100</v>
      </c>
      <c r="D1267" s="111"/>
      <c r="E1267" s="112">
        <v>12</v>
      </c>
      <c r="F1267" s="111" t="s">
        <v>1089</v>
      </c>
      <c r="G1267" s="111">
        <v>233521</v>
      </c>
      <c r="H1267" s="98">
        <f t="shared" si="128"/>
        <v>2802252</v>
      </c>
      <c r="I1267" s="113"/>
      <c r="J1267" s="125"/>
      <c r="K1267" s="125"/>
      <c r="L1267" s="125"/>
      <c r="M1267" s="125"/>
      <c r="N1267" s="125"/>
      <c r="O1267" s="125"/>
      <c r="P1267" s="125"/>
      <c r="Q1267" s="125"/>
      <c r="R1267" s="125"/>
      <c r="S1267" s="125"/>
      <c r="T1267" s="125"/>
      <c r="U1267" s="125"/>
      <c r="V1267" s="128"/>
      <c r="W1267" s="128"/>
    </row>
    <row r="1268" s="76" customFormat="1" ht="13" hidden="1" spans="1:23">
      <c r="A1268" s="91">
        <v>1261</v>
      </c>
      <c r="B1268" s="109"/>
      <c r="C1268" s="129" t="s">
        <v>1101</v>
      </c>
      <c r="D1268" s="111"/>
      <c r="E1268" s="112">
        <v>12</v>
      </c>
      <c r="F1268" s="111" t="s">
        <v>1089</v>
      </c>
      <c r="G1268" s="111">
        <v>83150</v>
      </c>
      <c r="H1268" s="98">
        <f t="shared" si="128"/>
        <v>997800</v>
      </c>
      <c r="I1268" s="113"/>
      <c r="J1268" s="125"/>
      <c r="K1268" s="125"/>
      <c r="L1268" s="125"/>
      <c r="M1268" s="125"/>
      <c r="N1268" s="125"/>
      <c r="O1268" s="125"/>
      <c r="P1268" s="125"/>
      <c r="Q1268" s="125"/>
      <c r="R1268" s="125"/>
      <c r="S1268" s="125"/>
      <c r="T1268" s="125"/>
      <c r="U1268" s="125"/>
      <c r="V1268" s="128"/>
      <c r="W1268" s="128"/>
    </row>
    <row r="1269" s="76" customFormat="1" ht="13" hidden="1" spans="1:23">
      <c r="A1269" s="91">
        <v>1262</v>
      </c>
      <c r="B1269" s="109"/>
      <c r="C1269" s="129" t="s">
        <v>1102</v>
      </c>
      <c r="D1269" s="111"/>
      <c r="E1269" s="112">
        <v>12</v>
      </c>
      <c r="F1269" s="111" t="s">
        <v>1089</v>
      </c>
      <c r="G1269" s="111">
        <v>39935</v>
      </c>
      <c r="H1269" s="98">
        <f t="shared" si="128"/>
        <v>479220</v>
      </c>
      <c r="I1269" s="113"/>
      <c r="J1269" s="125"/>
      <c r="K1269" s="125"/>
      <c r="L1269" s="125"/>
      <c r="M1269" s="125"/>
      <c r="N1269" s="125"/>
      <c r="O1269" s="125"/>
      <c r="P1269" s="125"/>
      <c r="Q1269" s="125"/>
      <c r="R1269" s="125"/>
      <c r="S1269" s="125"/>
      <c r="T1269" s="125"/>
      <c r="U1269" s="125"/>
      <c r="V1269" s="128"/>
      <c r="W1269" s="128"/>
    </row>
    <row r="1270" s="76" customFormat="1" ht="13" hidden="1" spans="1:23">
      <c r="A1270" s="91">
        <v>1263</v>
      </c>
      <c r="B1270" s="109"/>
      <c r="C1270" s="129" t="s">
        <v>1103</v>
      </c>
      <c r="D1270" s="111"/>
      <c r="E1270" s="112">
        <v>12</v>
      </c>
      <c r="F1270" s="111" t="s">
        <v>1089</v>
      </c>
      <c r="G1270" s="111">
        <v>133290</v>
      </c>
      <c r="H1270" s="98">
        <f t="shared" si="128"/>
        <v>1599480</v>
      </c>
      <c r="I1270" s="113"/>
      <c r="J1270" s="125"/>
      <c r="K1270" s="125"/>
      <c r="L1270" s="125"/>
      <c r="M1270" s="125"/>
      <c r="N1270" s="125"/>
      <c r="O1270" s="125"/>
      <c r="P1270" s="125"/>
      <c r="Q1270" s="125"/>
      <c r="R1270" s="125"/>
      <c r="S1270" s="125"/>
      <c r="T1270" s="125"/>
      <c r="U1270" s="125"/>
      <c r="V1270" s="128"/>
      <c r="W1270" s="128"/>
    </row>
    <row r="1271" s="76" customFormat="1" ht="13" hidden="1" spans="1:23">
      <c r="A1271" s="91">
        <v>1264</v>
      </c>
      <c r="B1271" s="109"/>
      <c r="C1271" s="129" t="s">
        <v>1104</v>
      </c>
      <c r="D1271" s="111"/>
      <c r="E1271" s="112">
        <v>12</v>
      </c>
      <c r="F1271" s="111" t="s">
        <v>1089</v>
      </c>
      <c r="G1271" s="111">
        <v>177130</v>
      </c>
      <c r="H1271" s="98">
        <f t="shared" si="128"/>
        <v>2125560</v>
      </c>
      <c r="I1271" s="113"/>
      <c r="J1271" s="125"/>
      <c r="K1271" s="125"/>
      <c r="L1271" s="125"/>
      <c r="M1271" s="125"/>
      <c r="N1271" s="125"/>
      <c r="O1271" s="125"/>
      <c r="P1271" s="125"/>
      <c r="Q1271" s="125"/>
      <c r="R1271" s="125"/>
      <c r="S1271" s="125"/>
      <c r="T1271" s="125"/>
      <c r="U1271" s="125"/>
      <c r="V1271" s="128"/>
      <c r="W1271" s="128"/>
    </row>
    <row r="1272" s="76" customFormat="1" ht="13" hidden="1" spans="1:23">
      <c r="A1272" s="91">
        <v>1265</v>
      </c>
      <c r="B1272" s="109"/>
      <c r="C1272" s="129" t="s">
        <v>1105</v>
      </c>
      <c r="D1272" s="111"/>
      <c r="E1272" s="112">
        <v>12</v>
      </c>
      <c r="F1272" s="111" t="s">
        <v>1089</v>
      </c>
      <c r="G1272" s="111">
        <v>20050</v>
      </c>
      <c r="H1272" s="98">
        <f t="shared" si="128"/>
        <v>240600</v>
      </c>
      <c r="I1272" s="113"/>
      <c r="J1272" s="125"/>
      <c r="K1272" s="125"/>
      <c r="L1272" s="125"/>
      <c r="M1272" s="125"/>
      <c r="N1272" s="125"/>
      <c r="O1272" s="125"/>
      <c r="P1272" s="125"/>
      <c r="Q1272" s="125"/>
      <c r="R1272" s="125"/>
      <c r="S1272" s="125"/>
      <c r="T1272" s="125"/>
      <c r="U1272" s="125"/>
      <c r="V1272" s="128"/>
      <c r="W1272" s="128"/>
    </row>
    <row r="1273" s="76" customFormat="1" ht="13" hidden="1" spans="1:23">
      <c r="A1273" s="91">
        <v>1266</v>
      </c>
      <c r="B1273" s="109"/>
      <c r="C1273" s="129" t="s">
        <v>1106</v>
      </c>
      <c r="D1273" s="111"/>
      <c r="E1273" s="112">
        <v>12</v>
      </c>
      <c r="F1273" s="111" t="s">
        <v>1089</v>
      </c>
      <c r="G1273" s="111">
        <v>93330</v>
      </c>
      <c r="H1273" s="98">
        <f t="shared" si="128"/>
        <v>1119960</v>
      </c>
      <c r="I1273" s="113"/>
      <c r="J1273" s="125"/>
      <c r="K1273" s="125"/>
      <c r="L1273" s="125"/>
      <c r="M1273" s="125"/>
      <c r="N1273" s="125"/>
      <c r="O1273" s="125"/>
      <c r="P1273" s="125"/>
      <c r="Q1273" s="125"/>
      <c r="R1273" s="125"/>
      <c r="S1273" s="125"/>
      <c r="T1273" s="125"/>
      <c r="U1273" s="125"/>
      <c r="V1273" s="128"/>
      <c r="W1273" s="128"/>
    </row>
    <row r="1274" s="76" customFormat="1" ht="13" hidden="1" spans="1:23">
      <c r="A1274" s="91">
        <v>1267</v>
      </c>
      <c r="B1274" s="109"/>
      <c r="C1274" s="129" t="s">
        <v>1107</v>
      </c>
      <c r="D1274" s="111"/>
      <c r="E1274" s="112">
        <v>12</v>
      </c>
      <c r="F1274" s="111" t="s">
        <v>1089</v>
      </c>
      <c r="G1274" s="111">
        <v>20050</v>
      </c>
      <c r="H1274" s="98">
        <f t="shared" si="128"/>
        <v>240600</v>
      </c>
      <c r="I1274" s="113"/>
      <c r="J1274" s="125"/>
      <c r="K1274" s="125"/>
      <c r="L1274" s="125"/>
      <c r="M1274" s="125"/>
      <c r="N1274" s="125"/>
      <c r="O1274" s="125"/>
      <c r="P1274" s="125"/>
      <c r="Q1274" s="125"/>
      <c r="R1274" s="125"/>
      <c r="S1274" s="125"/>
      <c r="T1274" s="125"/>
      <c r="U1274" s="125"/>
      <c r="V1274" s="128"/>
      <c r="W1274" s="128"/>
    </row>
    <row r="1275" s="76" customFormat="1" ht="13" hidden="1" spans="1:23">
      <c r="A1275" s="91">
        <v>1268</v>
      </c>
      <c r="B1275" s="109"/>
      <c r="C1275" s="129" t="s">
        <v>1108</v>
      </c>
      <c r="D1275" s="111"/>
      <c r="E1275" s="112">
        <v>12</v>
      </c>
      <c r="F1275" s="111" t="s">
        <v>1089</v>
      </c>
      <c r="G1275" s="111">
        <v>53360</v>
      </c>
      <c r="H1275" s="98">
        <f t="shared" si="128"/>
        <v>640320</v>
      </c>
      <c r="I1275" s="113"/>
      <c r="J1275" s="125"/>
      <c r="K1275" s="125"/>
      <c r="L1275" s="125"/>
      <c r="M1275" s="125"/>
      <c r="N1275" s="125"/>
      <c r="O1275" s="125"/>
      <c r="P1275" s="125"/>
      <c r="Q1275" s="125"/>
      <c r="R1275" s="125"/>
      <c r="S1275" s="125"/>
      <c r="T1275" s="125"/>
      <c r="U1275" s="125"/>
      <c r="V1275" s="128"/>
      <c r="W1275" s="128"/>
    </row>
    <row r="1276" s="76" customFormat="1" ht="13" hidden="1" spans="1:23">
      <c r="A1276" s="91">
        <v>1269</v>
      </c>
      <c r="B1276" s="109"/>
      <c r="C1276" s="129" t="s">
        <v>1109</v>
      </c>
      <c r="D1276" s="111"/>
      <c r="E1276" s="112">
        <v>12</v>
      </c>
      <c r="F1276" s="111" t="s">
        <v>1089</v>
      </c>
      <c r="G1276" s="111">
        <v>93160</v>
      </c>
      <c r="H1276" s="98">
        <f t="shared" si="128"/>
        <v>1117920</v>
      </c>
      <c r="I1276" s="113"/>
      <c r="J1276" s="125"/>
      <c r="K1276" s="125"/>
      <c r="L1276" s="125"/>
      <c r="M1276" s="125"/>
      <c r="N1276" s="125"/>
      <c r="O1276" s="125"/>
      <c r="P1276" s="125"/>
      <c r="Q1276" s="125"/>
      <c r="R1276" s="125"/>
      <c r="S1276" s="125"/>
      <c r="T1276" s="125"/>
      <c r="U1276" s="125"/>
      <c r="V1276" s="128"/>
      <c r="W1276" s="128"/>
    </row>
    <row r="1277" s="76" customFormat="1" ht="13" hidden="1" spans="1:23">
      <c r="A1277" s="91">
        <v>1270</v>
      </c>
      <c r="B1277" s="109"/>
      <c r="C1277" s="129" t="s">
        <v>1110</v>
      </c>
      <c r="D1277" s="111"/>
      <c r="E1277" s="112">
        <v>12</v>
      </c>
      <c r="F1277" s="111" t="s">
        <v>1089</v>
      </c>
      <c r="G1277" s="111">
        <v>20050</v>
      </c>
      <c r="H1277" s="98">
        <f t="shared" si="128"/>
        <v>240600</v>
      </c>
      <c r="I1277" s="113"/>
      <c r="J1277" s="125"/>
      <c r="K1277" s="125"/>
      <c r="L1277" s="125"/>
      <c r="M1277" s="125"/>
      <c r="N1277" s="125"/>
      <c r="O1277" s="125"/>
      <c r="P1277" s="125"/>
      <c r="Q1277" s="125"/>
      <c r="R1277" s="125"/>
      <c r="S1277" s="125"/>
      <c r="T1277" s="125"/>
      <c r="U1277" s="125"/>
      <c r="V1277" s="128"/>
      <c r="W1277" s="128"/>
    </row>
    <row r="1278" s="76" customFormat="1" ht="13" hidden="1" spans="1:23">
      <c r="A1278" s="91">
        <v>1271</v>
      </c>
      <c r="B1278" s="274" t="s">
        <v>44</v>
      </c>
      <c r="C1278" s="139" t="s">
        <v>430</v>
      </c>
      <c r="D1278" s="140" t="s">
        <v>1031</v>
      </c>
      <c r="E1278" s="141"/>
      <c r="F1278" s="140"/>
      <c r="G1278" s="140"/>
      <c r="H1278" s="142">
        <f>H1279</f>
        <v>2050400</v>
      </c>
      <c r="I1278" s="143" t="s">
        <v>47</v>
      </c>
      <c r="J1278" s="144"/>
      <c r="K1278" s="144"/>
      <c r="L1278" s="144"/>
      <c r="M1278" s="144"/>
      <c r="N1278" s="144"/>
      <c r="O1278" s="144"/>
      <c r="P1278" s="144"/>
      <c r="Q1278" s="144"/>
      <c r="R1278" s="144"/>
      <c r="S1278" s="144"/>
      <c r="T1278" s="144"/>
      <c r="U1278" s="144"/>
      <c r="V1278" s="128"/>
      <c r="W1278" s="128"/>
    </row>
    <row r="1279" s="76" customFormat="1" ht="13" hidden="1" spans="1:23">
      <c r="A1279" s="91">
        <v>1272</v>
      </c>
      <c r="B1279" s="109"/>
      <c r="C1279" s="129" t="s">
        <v>430</v>
      </c>
      <c r="D1279" s="111"/>
      <c r="E1279" s="112">
        <v>4</v>
      </c>
      <c r="F1279" s="111" t="s">
        <v>128</v>
      </c>
      <c r="G1279" s="111">
        <v>512600</v>
      </c>
      <c r="H1279" s="98">
        <f>G1279*E1279</f>
        <v>2050400</v>
      </c>
      <c r="I1279" s="113"/>
      <c r="J1279" s="125"/>
      <c r="K1279" s="125"/>
      <c r="L1279" s="125"/>
      <c r="M1279" s="125"/>
      <c r="N1279" s="125"/>
      <c r="O1279" s="125"/>
      <c r="P1279" s="125"/>
      <c r="Q1279" s="125"/>
      <c r="R1279" s="125"/>
      <c r="S1279" s="125"/>
      <c r="T1279" s="125"/>
      <c r="U1279" s="125"/>
      <c r="V1279" s="128"/>
      <c r="W1279" s="128"/>
    </row>
    <row r="1280" s="76" customFormat="1" ht="13" hidden="1" spans="1:23">
      <c r="A1280" s="91">
        <v>1273</v>
      </c>
      <c r="B1280" s="274" t="s">
        <v>44</v>
      </c>
      <c r="C1280" s="139" t="s">
        <v>431</v>
      </c>
      <c r="D1280" s="140" t="s">
        <v>1031</v>
      </c>
      <c r="E1280" s="141"/>
      <c r="F1280" s="140"/>
      <c r="G1280" s="140"/>
      <c r="H1280" s="142">
        <f>H1281</f>
        <v>3347000</v>
      </c>
      <c r="I1280" s="143" t="s">
        <v>47</v>
      </c>
      <c r="J1280" s="144"/>
      <c r="K1280" s="144"/>
      <c r="L1280" s="144"/>
      <c r="M1280" s="144"/>
      <c r="N1280" s="144"/>
      <c r="O1280" s="144"/>
      <c r="P1280" s="144"/>
      <c r="Q1280" s="144"/>
      <c r="R1280" s="144"/>
      <c r="S1280" s="144"/>
      <c r="T1280" s="144"/>
      <c r="U1280" s="144"/>
      <c r="V1280" s="128"/>
      <c r="W1280" s="128"/>
    </row>
    <row r="1281" s="76" customFormat="1" ht="13" hidden="1" spans="1:23">
      <c r="A1281" s="91">
        <v>1274</v>
      </c>
      <c r="B1281" s="109"/>
      <c r="C1281" s="129" t="s">
        <v>431</v>
      </c>
      <c r="D1281" s="111"/>
      <c r="E1281" s="112">
        <v>4</v>
      </c>
      <c r="F1281" s="111" t="s">
        <v>128</v>
      </c>
      <c r="G1281" s="111">
        <v>836750</v>
      </c>
      <c r="H1281" s="98">
        <f>G1281*E1281</f>
        <v>3347000</v>
      </c>
      <c r="I1281" s="113"/>
      <c r="J1281" s="125"/>
      <c r="K1281" s="125"/>
      <c r="L1281" s="125"/>
      <c r="M1281" s="125"/>
      <c r="N1281" s="125"/>
      <c r="O1281" s="125"/>
      <c r="P1281" s="125"/>
      <c r="Q1281" s="125"/>
      <c r="R1281" s="125"/>
      <c r="S1281" s="125"/>
      <c r="T1281" s="125"/>
      <c r="U1281" s="125"/>
      <c r="V1281" s="128"/>
      <c r="W1281" s="128"/>
    </row>
    <row r="1282" s="76" customFormat="1" ht="13" hidden="1" spans="1:23">
      <c r="A1282" s="91">
        <v>1275</v>
      </c>
      <c r="B1282" s="274" t="s">
        <v>44</v>
      </c>
      <c r="C1282" s="139" t="s">
        <v>1111</v>
      </c>
      <c r="D1282" s="140" t="s">
        <v>1031</v>
      </c>
      <c r="E1282" s="141"/>
      <c r="F1282" s="140"/>
      <c r="G1282" s="140"/>
      <c r="H1282" s="142">
        <f>SUM(H1283:H1287)</f>
        <v>450000</v>
      </c>
      <c r="I1282" s="143" t="s">
        <v>26</v>
      </c>
      <c r="J1282" s="144"/>
      <c r="K1282" s="144"/>
      <c r="L1282" s="144"/>
      <c r="M1282" s="144"/>
      <c r="N1282" s="144"/>
      <c r="O1282" s="144"/>
      <c r="P1282" s="144"/>
      <c r="Q1282" s="144"/>
      <c r="R1282" s="144"/>
      <c r="S1282" s="144"/>
      <c r="T1282" s="144"/>
      <c r="U1282" s="144"/>
      <c r="V1282" s="128"/>
      <c r="W1282" s="128"/>
    </row>
    <row r="1283" s="76" customFormat="1" ht="13" hidden="1" spans="1:23">
      <c r="A1283" s="91">
        <v>1276</v>
      </c>
      <c r="B1283" s="109"/>
      <c r="C1283" s="129" t="s">
        <v>1112</v>
      </c>
      <c r="D1283" s="111"/>
      <c r="E1283" s="112">
        <v>4</v>
      </c>
      <c r="F1283" s="111" t="s">
        <v>128</v>
      </c>
      <c r="G1283" s="111">
        <v>22500</v>
      </c>
      <c r="H1283" s="98">
        <f>G1283*E1283</f>
        <v>90000</v>
      </c>
      <c r="I1283" s="113"/>
      <c r="J1283" s="125"/>
      <c r="K1283" s="125"/>
      <c r="L1283" s="125"/>
      <c r="M1283" s="125"/>
      <c r="N1283" s="125"/>
      <c r="O1283" s="125"/>
      <c r="P1283" s="125"/>
      <c r="Q1283" s="125"/>
      <c r="R1283" s="125"/>
      <c r="S1283" s="125"/>
      <c r="T1283" s="125"/>
      <c r="U1283" s="125"/>
      <c r="V1283" s="128"/>
      <c r="W1283" s="128"/>
    </row>
    <row r="1284" s="76" customFormat="1" ht="13" hidden="1" spans="1:23">
      <c r="A1284" s="91">
        <v>1277</v>
      </c>
      <c r="B1284" s="109"/>
      <c r="C1284" s="129" t="s">
        <v>1113</v>
      </c>
      <c r="D1284" s="111"/>
      <c r="E1284" s="112">
        <v>4</v>
      </c>
      <c r="F1284" s="111" t="s">
        <v>128</v>
      </c>
      <c r="G1284" s="111">
        <v>22500</v>
      </c>
      <c r="H1284" s="98">
        <f t="shared" ref="H1284:H1287" si="129">G1284*E1284</f>
        <v>90000</v>
      </c>
      <c r="I1284" s="113"/>
      <c r="J1284" s="125"/>
      <c r="K1284" s="125"/>
      <c r="L1284" s="125"/>
      <c r="M1284" s="125"/>
      <c r="N1284" s="125"/>
      <c r="O1284" s="125"/>
      <c r="P1284" s="125"/>
      <c r="Q1284" s="125"/>
      <c r="R1284" s="125"/>
      <c r="S1284" s="125"/>
      <c r="T1284" s="125"/>
      <c r="U1284" s="125"/>
      <c r="V1284" s="128"/>
      <c r="W1284" s="128"/>
    </row>
    <row r="1285" s="76" customFormat="1" ht="13" hidden="1" spans="1:23">
      <c r="A1285" s="91">
        <v>1278</v>
      </c>
      <c r="B1285" s="109"/>
      <c r="C1285" s="129" t="s">
        <v>1114</v>
      </c>
      <c r="D1285" s="111"/>
      <c r="E1285" s="112">
        <v>4</v>
      </c>
      <c r="F1285" s="111" t="s">
        <v>128</v>
      </c>
      <c r="G1285" s="111">
        <v>22500</v>
      </c>
      <c r="H1285" s="98">
        <f t="shared" si="129"/>
        <v>90000</v>
      </c>
      <c r="I1285" s="113"/>
      <c r="J1285" s="125"/>
      <c r="K1285" s="125"/>
      <c r="L1285" s="125"/>
      <c r="M1285" s="125"/>
      <c r="N1285" s="125"/>
      <c r="O1285" s="125"/>
      <c r="P1285" s="125"/>
      <c r="Q1285" s="125"/>
      <c r="R1285" s="125"/>
      <c r="S1285" s="125"/>
      <c r="T1285" s="125"/>
      <c r="U1285" s="125"/>
      <c r="V1285" s="128"/>
      <c r="W1285" s="128"/>
    </row>
    <row r="1286" s="76" customFormat="1" ht="13" hidden="1" spans="1:23">
      <c r="A1286" s="91">
        <v>1279</v>
      </c>
      <c r="B1286" s="109"/>
      <c r="C1286" s="129" t="s">
        <v>1115</v>
      </c>
      <c r="D1286" s="111"/>
      <c r="E1286" s="112">
        <v>4</v>
      </c>
      <c r="F1286" s="111" t="s">
        <v>128</v>
      </c>
      <c r="G1286" s="111">
        <v>22500</v>
      </c>
      <c r="H1286" s="98">
        <f t="shared" si="129"/>
        <v>90000</v>
      </c>
      <c r="I1286" s="113"/>
      <c r="J1286" s="125"/>
      <c r="K1286" s="125"/>
      <c r="L1286" s="125"/>
      <c r="M1286" s="125"/>
      <c r="N1286" s="125"/>
      <c r="O1286" s="125"/>
      <c r="P1286" s="125"/>
      <c r="Q1286" s="125"/>
      <c r="R1286" s="125"/>
      <c r="S1286" s="125"/>
      <c r="T1286" s="125"/>
      <c r="U1286" s="125"/>
      <c r="V1286" s="128"/>
      <c r="W1286" s="128"/>
    </row>
    <row r="1287" s="76" customFormat="1" ht="13" hidden="1" spans="1:23">
      <c r="A1287" s="91">
        <v>1280</v>
      </c>
      <c r="B1287" s="109"/>
      <c r="C1287" s="129" t="s">
        <v>1116</v>
      </c>
      <c r="D1287" s="111"/>
      <c r="E1287" s="112">
        <v>4</v>
      </c>
      <c r="F1287" s="111" t="s">
        <v>128</v>
      </c>
      <c r="G1287" s="111">
        <v>22500</v>
      </c>
      <c r="H1287" s="98">
        <f t="shared" si="129"/>
        <v>90000</v>
      </c>
      <c r="I1287" s="113"/>
      <c r="J1287" s="125"/>
      <c r="K1287" s="125"/>
      <c r="L1287" s="125"/>
      <c r="M1287" s="125"/>
      <c r="N1287" s="125"/>
      <c r="O1287" s="125"/>
      <c r="P1287" s="125"/>
      <c r="Q1287" s="125"/>
      <c r="R1287" s="125"/>
      <c r="S1287" s="125"/>
      <c r="T1287" s="125"/>
      <c r="U1287" s="125"/>
      <c r="V1287" s="128"/>
      <c r="W1287" s="128"/>
    </row>
    <row r="1288" s="75" customFormat="1" ht="13" hidden="1" spans="1:23">
      <c r="A1288" s="91">
        <v>1281</v>
      </c>
      <c r="B1288" s="270" t="s">
        <v>50</v>
      </c>
      <c r="C1288" s="136" t="s">
        <v>51</v>
      </c>
      <c r="D1288" s="101"/>
      <c r="E1288" s="102"/>
      <c r="F1288" s="101"/>
      <c r="G1288" s="101"/>
      <c r="H1288" s="103">
        <f>H1289</f>
        <v>1650000</v>
      </c>
      <c r="I1288" s="120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7"/>
      <c r="W1288" s="127"/>
    </row>
    <row r="1289" s="76" customFormat="1" ht="13" hidden="1" spans="1:23">
      <c r="A1289" s="91">
        <v>1282</v>
      </c>
      <c r="B1289" s="274" t="s">
        <v>50</v>
      </c>
      <c r="C1289" s="139" t="s">
        <v>440</v>
      </c>
      <c r="D1289" s="140" t="s">
        <v>1031</v>
      </c>
      <c r="E1289" s="141"/>
      <c r="F1289" s="140"/>
      <c r="G1289" s="140"/>
      <c r="H1289" s="142">
        <f>SUM(H1290)</f>
        <v>1650000</v>
      </c>
      <c r="I1289" s="143" t="s">
        <v>47</v>
      </c>
      <c r="J1289" s="144"/>
      <c r="K1289" s="144"/>
      <c r="L1289" s="144"/>
      <c r="M1289" s="144"/>
      <c r="N1289" s="144"/>
      <c r="O1289" s="144"/>
      <c r="P1289" s="144"/>
      <c r="Q1289" s="144"/>
      <c r="R1289" s="144"/>
      <c r="S1289" s="144"/>
      <c r="T1289" s="144"/>
      <c r="U1289" s="144"/>
      <c r="V1289" s="128"/>
      <c r="W1289" s="128"/>
    </row>
    <row r="1290" s="76" customFormat="1" ht="13" hidden="1" spans="1:23">
      <c r="A1290" s="91">
        <v>1283</v>
      </c>
      <c r="B1290" s="109"/>
      <c r="C1290" s="129" t="s">
        <v>440</v>
      </c>
      <c r="D1290" s="111"/>
      <c r="E1290" s="112">
        <v>4</v>
      </c>
      <c r="F1290" s="111" t="s">
        <v>128</v>
      </c>
      <c r="G1290" s="111">
        <v>412500</v>
      </c>
      <c r="H1290" s="98">
        <f>G1290*E1290</f>
        <v>1650000</v>
      </c>
      <c r="I1290" s="113"/>
      <c r="J1290" s="125"/>
      <c r="K1290" s="125"/>
      <c r="L1290" s="125"/>
      <c r="M1290" s="125"/>
      <c r="N1290" s="125"/>
      <c r="O1290" s="125"/>
      <c r="P1290" s="125"/>
      <c r="Q1290" s="125"/>
      <c r="R1290" s="125"/>
      <c r="S1290" s="125"/>
      <c r="T1290" s="125"/>
      <c r="U1290" s="125"/>
      <c r="V1290" s="128"/>
      <c r="W1290" s="128"/>
    </row>
    <row r="1291" s="75" customFormat="1" ht="13" hidden="1" spans="1:23">
      <c r="A1291" s="91">
        <v>1284</v>
      </c>
      <c r="B1291" s="270" t="s">
        <v>56</v>
      </c>
      <c r="C1291" s="136" t="s">
        <v>57</v>
      </c>
      <c r="D1291" s="101"/>
      <c r="E1291" s="102"/>
      <c r="F1291" s="101"/>
      <c r="G1291" s="101"/>
      <c r="H1291" s="103">
        <f>H1292</f>
        <v>3430000</v>
      </c>
      <c r="I1291" s="120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7"/>
      <c r="W1291" s="127"/>
    </row>
    <row r="1292" s="76" customFormat="1" ht="13" hidden="1" spans="1:23">
      <c r="A1292" s="91">
        <v>1285</v>
      </c>
      <c r="B1292" s="274" t="s">
        <v>56</v>
      </c>
      <c r="C1292" s="139" t="s">
        <v>1117</v>
      </c>
      <c r="D1292" s="140" t="s">
        <v>1031</v>
      </c>
      <c r="E1292" s="141"/>
      <c r="F1292" s="140"/>
      <c r="G1292" s="140"/>
      <c r="H1292" s="142">
        <f>SUM(H1293:H1298)</f>
        <v>3430000</v>
      </c>
      <c r="I1292" s="143" t="s">
        <v>26</v>
      </c>
      <c r="J1292" s="144"/>
      <c r="K1292" s="144"/>
      <c r="L1292" s="144"/>
      <c r="M1292" s="144"/>
      <c r="N1292" s="144"/>
      <c r="O1292" s="144"/>
      <c r="P1292" s="144"/>
      <c r="Q1292" s="144"/>
      <c r="R1292" s="144"/>
      <c r="S1292" s="144"/>
      <c r="T1292" s="144"/>
      <c r="U1292" s="144"/>
      <c r="V1292" s="128"/>
      <c r="W1292" s="128"/>
    </row>
    <row r="1293" s="76" customFormat="1" ht="13" hidden="1" spans="1:23">
      <c r="A1293" s="91">
        <v>1286</v>
      </c>
      <c r="B1293" s="109"/>
      <c r="C1293" s="114" t="s">
        <v>1118</v>
      </c>
      <c r="D1293" s="111"/>
      <c r="E1293" s="112">
        <v>1</v>
      </c>
      <c r="F1293" s="111" t="s">
        <v>133</v>
      </c>
      <c r="G1293" s="111">
        <v>300000</v>
      </c>
      <c r="H1293" s="98">
        <f>G1293*E1293</f>
        <v>300000</v>
      </c>
      <c r="I1293" s="113"/>
      <c r="J1293" s="125"/>
      <c r="K1293" s="125"/>
      <c r="L1293" s="125"/>
      <c r="M1293" s="125"/>
      <c r="N1293" s="125"/>
      <c r="O1293" s="125"/>
      <c r="P1293" s="125"/>
      <c r="Q1293" s="125"/>
      <c r="R1293" s="125"/>
      <c r="S1293" s="125"/>
      <c r="T1293" s="125"/>
      <c r="U1293" s="125"/>
      <c r="V1293" s="128"/>
      <c r="W1293" s="128"/>
    </row>
    <row r="1294" s="76" customFormat="1" ht="25" hidden="1" spans="1:23">
      <c r="A1294" s="91">
        <v>1287</v>
      </c>
      <c r="B1294" s="109"/>
      <c r="C1294" s="114" t="s">
        <v>1119</v>
      </c>
      <c r="D1294" s="111"/>
      <c r="E1294" s="112">
        <v>1</v>
      </c>
      <c r="F1294" s="111" t="s">
        <v>133</v>
      </c>
      <c r="G1294" s="111">
        <v>300000</v>
      </c>
      <c r="H1294" s="98">
        <f t="shared" ref="H1294:H1298" si="130">G1294*E1294</f>
        <v>300000</v>
      </c>
      <c r="I1294" s="113"/>
      <c r="J1294" s="125"/>
      <c r="K1294" s="125"/>
      <c r="L1294" s="125"/>
      <c r="M1294" s="125"/>
      <c r="N1294" s="125"/>
      <c r="O1294" s="125"/>
      <c r="P1294" s="125"/>
      <c r="Q1294" s="125"/>
      <c r="R1294" s="125"/>
      <c r="S1294" s="125"/>
      <c r="T1294" s="125"/>
      <c r="U1294" s="125"/>
      <c r="V1294" s="128"/>
      <c r="W1294" s="128"/>
    </row>
    <row r="1295" s="76" customFormat="1" ht="13" hidden="1" spans="1:23">
      <c r="A1295" s="91">
        <v>1288</v>
      </c>
      <c r="B1295" s="109"/>
      <c r="C1295" s="114" t="s">
        <v>1120</v>
      </c>
      <c r="D1295" s="111"/>
      <c r="E1295" s="112">
        <v>1</v>
      </c>
      <c r="F1295" s="111" t="s">
        <v>133</v>
      </c>
      <c r="G1295" s="111">
        <v>980000</v>
      </c>
      <c r="H1295" s="98">
        <f t="shared" si="130"/>
        <v>980000</v>
      </c>
      <c r="I1295" s="113"/>
      <c r="J1295" s="125"/>
      <c r="K1295" s="125"/>
      <c r="L1295" s="125"/>
      <c r="M1295" s="125"/>
      <c r="N1295" s="125"/>
      <c r="O1295" s="125"/>
      <c r="P1295" s="125"/>
      <c r="Q1295" s="125"/>
      <c r="R1295" s="125"/>
      <c r="S1295" s="125"/>
      <c r="T1295" s="125"/>
      <c r="U1295" s="125"/>
      <c r="V1295" s="128"/>
      <c r="W1295" s="128"/>
    </row>
    <row r="1296" s="76" customFormat="1" ht="25" hidden="1" spans="1:23">
      <c r="A1296" s="91">
        <v>1289</v>
      </c>
      <c r="B1296" s="109"/>
      <c r="C1296" s="114" t="s">
        <v>1121</v>
      </c>
      <c r="D1296" s="111"/>
      <c r="E1296" s="112">
        <v>1</v>
      </c>
      <c r="F1296" s="111" t="s">
        <v>133</v>
      </c>
      <c r="G1296" s="111">
        <v>700000</v>
      </c>
      <c r="H1296" s="98">
        <f t="shared" si="130"/>
        <v>700000</v>
      </c>
      <c r="I1296" s="113"/>
      <c r="J1296" s="125"/>
      <c r="K1296" s="125"/>
      <c r="L1296" s="125"/>
      <c r="M1296" s="125"/>
      <c r="N1296" s="125"/>
      <c r="O1296" s="125"/>
      <c r="P1296" s="125"/>
      <c r="Q1296" s="125"/>
      <c r="R1296" s="125"/>
      <c r="S1296" s="125"/>
      <c r="T1296" s="125"/>
      <c r="U1296" s="125"/>
      <c r="V1296" s="128"/>
      <c r="W1296" s="128"/>
    </row>
    <row r="1297" s="76" customFormat="1" ht="37.5" hidden="1" spans="1:23">
      <c r="A1297" s="91">
        <v>1290</v>
      </c>
      <c r="B1297" s="109"/>
      <c r="C1297" s="114" t="s">
        <v>1122</v>
      </c>
      <c r="D1297" s="111"/>
      <c r="E1297" s="112">
        <v>1</v>
      </c>
      <c r="F1297" s="111" t="s">
        <v>133</v>
      </c>
      <c r="G1297" s="111">
        <v>300000</v>
      </c>
      <c r="H1297" s="98">
        <f t="shared" si="130"/>
        <v>300000</v>
      </c>
      <c r="I1297" s="113"/>
      <c r="J1297" s="125"/>
      <c r="K1297" s="125"/>
      <c r="L1297" s="125"/>
      <c r="M1297" s="125"/>
      <c r="N1297" s="125"/>
      <c r="O1297" s="125"/>
      <c r="P1297" s="125"/>
      <c r="Q1297" s="125"/>
      <c r="R1297" s="125"/>
      <c r="S1297" s="125"/>
      <c r="T1297" s="125"/>
      <c r="U1297" s="125"/>
      <c r="V1297" s="128"/>
      <c r="W1297" s="128"/>
    </row>
    <row r="1298" s="76" customFormat="1" ht="25" hidden="1" spans="1:23">
      <c r="A1298" s="91">
        <v>1291</v>
      </c>
      <c r="B1298" s="109"/>
      <c r="C1298" s="114" t="s">
        <v>1123</v>
      </c>
      <c r="D1298" s="111"/>
      <c r="E1298" s="112">
        <v>1</v>
      </c>
      <c r="F1298" s="111" t="s">
        <v>133</v>
      </c>
      <c r="G1298" s="111">
        <v>850000</v>
      </c>
      <c r="H1298" s="98">
        <f t="shared" si="130"/>
        <v>850000</v>
      </c>
      <c r="I1298" s="113"/>
      <c r="J1298" s="125"/>
      <c r="K1298" s="125"/>
      <c r="L1298" s="125"/>
      <c r="M1298" s="125"/>
      <c r="N1298" s="125"/>
      <c r="O1298" s="125"/>
      <c r="P1298" s="125"/>
      <c r="Q1298" s="125"/>
      <c r="R1298" s="125"/>
      <c r="S1298" s="125"/>
      <c r="T1298" s="125"/>
      <c r="U1298" s="125"/>
      <c r="V1298" s="128"/>
      <c r="W1298" s="128"/>
    </row>
    <row r="1299" s="75" customFormat="1" ht="13" hidden="1" spans="1:23">
      <c r="A1299" s="91">
        <v>1292</v>
      </c>
      <c r="B1299" s="270" t="s">
        <v>1124</v>
      </c>
      <c r="C1299" s="136" t="s">
        <v>1125</v>
      </c>
      <c r="D1299" s="101"/>
      <c r="E1299" s="102"/>
      <c r="F1299" s="101"/>
      <c r="G1299" s="101"/>
      <c r="H1299" s="103">
        <f>H1300</f>
        <v>2565000</v>
      </c>
      <c r="I1299" s="120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7"/>
      <c r="W1299" s="127"/>
    </row>
    <row r="1300" s="76" customFormat="1" ht="13" hidden="1" spans="1:23">
      <c r="A1300" s="91">
        <v>1293</v>
      </c>
      <c r="B1300" s="274" t="s">
        <v>1124</v>
      </c>
      <c r="C1300" s="139" t="s">
        <v>1117</v>
      </c>
      <c r="D1300" s="140" t="s">
        <v>1031</v>
      </c>
      <c r="E1300" s="141"/>
      <c r="F1300" s="140"/>
      <c r="G1300" s="140"/>
      <c r="H1300" s="142">
        <f>SUM(H1301:H1309)</f>
        <v>2565000</v>
      </c>
      <c r="I1300" s="143" t="s">
        <v>26</v>
      </c>
      <c r="J1300" s="144"/>
      <c r="K1300" s="144"/>
      <c r="L1300" s="144"/>
      <c r="M1300" s="144"/>
      <c r="N1300" s="144"/>
      <c r="O1300" s="144"/>
      <c r="P1300" s="144"/>
      <c r="Q1300" s="144"/>
      <c r="R1300" s="144"/>
      <c r="S1300" s="144"/>
      <c r="T1300" s="144"/>
      <c r="U1300" s="144"/>
      <c r="V1300" s="128"/>
      <c r="W1300" s="128"/>
    </row>
    <row r="1301" s="76" customFormat="1" ht="13" hidden="1" spans="1:23">
      <c r="A1301" s="91">
        <v>1294</v>
      </c>
      <c r="B1301" s="109"/>
      <c r="C1301" s="114" t="s">
        <v>1126</v>
      </c>
      <c r="D1301" s="111"/>
      <c r="E1301" s="112">
        <v>1</v>
      </c>
      <c r="F1301" s="111" t="s">
        <v>133</v>
      </c>
      <c r="G1301" s="111">
        <v>290000</v>
      </c>
      <c r="H1301" s="98">
        <f>G1301*E1301</f>
        <v>290000</v>
      </c>
      <c r="I1301" s="113"/>
      <c r="J1301" s="125"/>
      <c r="K1301" s="125"/>
      <c r="L1301" s="125"/>
      <c r="M1301" s="125"/>
      <c r="N1301" s="125"/>
      <c r="O1301" s="125"/>
      <c r="P1301" s="125"/>
      <c r="Q1301" s="125"/>
      <c r="R1301" s="125"/>
      <c r="S1301" s="125"/>
      <c r="T1301" s="125"/>
      <c r="U1301" s="125"/>
      <c r="V1301" s="128"/>
      <c r="W1301" s="128"/>
    </row>
    <row r="1302" s="76" customFormat="1" ht="13" hidden="1" spans="1:23">
      <c r="A1302" s="91">
        <v>1295</v>
      </c>
      <c r="B1302" s="109"/>
      <c r="C1302" s="114" t="s">
        <v>1127</v>
      </c>
      <c r="D1302" s="111"/>
      <c r="E1302" s="112">
        <v>1</v>
      </c>
      <c r="F1302" s="111" t="s">
        <v>133</v>
      </c>
      <c r="G1302" s="111">
        <v>338000</v>
      </c>
      <c r="H1302" s="98">
        <f t="shared" ref="H1302:H1309" si="131">G1302*E1302</f>
        <v>338000</v>
      </c>
      <c r="I1302" s="113"/>
      <c r="J1302" s="125"/>
      <c r="K1302" s="125"/>
      <c r="L1302" s="125"/>
      <c r="M1302" s="125"/>
      <c r="N1302" s="125"/>
      <c r="O1302" s="125"/>
      <c r="P1302" s="125"/>
      <c r="Q1302" s="125"/>
      <c r="R1302" s="125"/>
      <c r="S1302" s="125"/>
      <c r="T1302" s="125"/>
      <c r="U1302" s="125"/>
      <c r="V1302" s="128"/>
      <c r="W1302" s="128"/>
    </row>
    <row r="1303" s="76" customFormat="1" ht="13" hidden="1" spans="1:23">
      <c r="A1303" s="91">
        <v>1296</v>
      </c>
      <c r="B1303" s="109"/>
      <c r="C1303" s="114" t="s">
        <v>1128</v>
      </c>
      <c r="D1303" s="111"/>
      <c r="E1303" s="112">
        <v>1</v>
      </c>
      <c r="F1303" s="111" t="s">
        <v>133</v>
      </c>
      <c r="G1303" s="111">
        <v>607680</v>
      </c>
      <c r="H1303" s="98">
        <f t="shared" si="131"/>
        <v>607680</v>
      </c>
      <c r="I1303" s="113"/>
      <c r="J1303" s="125"/>
      <c r="K1303" s="125"/>
      <c r="L1303" s="125"/>
      <c r="M1303" s="125"/>
      <c r="N1303" s="125"/>
      <c r="O1303" s="125"/>
      <c r="P1303" s="125"/>
      <c r="Q1303" s="125"/>
      <c r="R1303" s="125"/>
      <c r="S1303" s="125"/>
      <c r="T1303" s="125"/>
      <c r="U1303" s="125"/>
      <c r="V1303" s="128"/>
      <c r="W1303" s="128"/>
    </row>
    <row r="1304" s="76" customFormat="1" ht="13" hidden="1" spans="1:23">
      <c r="A1304" s="91">
        <v>1297</v>
      </c>
      <c r="B1304" s="109"/>
      <c r="C1304" s="114" t="s">
        <v>1129</v>
      </c>
      <c r="D1304" s="111"/>
      <c r="E1304" s="112">
        <v>1</v>
      </c>
      <c r="F1304" s="111" t="s">
        <v>133</v>
      </c>
      <c r="G1304" s="111">
        <v>950000</v>
      </c>
      <c r="H1304" s="98">
        <f t="shared" si="131"/>
        <v>950000</v>
      </c>
      <c r="I1304" s="113"/>
      <c r="J1304" s="125"/>
      <c r="K1304" s="125"/>
      <c r="L1304" s="125"/>
      <c r="M1304" s="125"/>
      <c r="N1304" s="125"/>
      <c r="O1304" s="125"/>
      <c r="P1304" s="125"/>
      <c r="Q1304" s="125"/>
      <c r="R1304" s="125"/>
      <c r="S1304" s="125"/>
      <c r="T1304" s="125"/>
      <c r="U1304" s="125"/>
      <c r="V1304" s="128"/>
      <c r="W1304" s="128"/>
    </row>
    <row r="1305" s="76" customFormat="1" ht="13" hidden="1" spans="1:23">
      <c r="A1305" s="91">
        <v>1298</v>
      </c>
      <c r="B1305" s="109"/>
      <c r="C1305" s="114" t="s">
        <v>1130</v>
      </c>
      <c r="D1305" s="111"/>
      <c r="E1305" s="112">
        <v>1</v>
      </c>
      <c r="F1305" s="111" t="s">
        <v>133</v>
      </c>
      <c r="G1305" s="111">
        <v>57942</v>
      </c>
      <c r="H1305" s="98">
        <f t="shared" si="131"/>
        <v>57942</v>
      </c>
      <c r="I1305" s="113"/>
      <c r="J1305" s="125"/>
      <c r="K1305" s="125"/>
      <c r="L1305" s="125"/>
      <c r="M1305" s="125"/>
      <c r="N1305" s="125"/>
      <c r="O1305" s="125"/>
      <c r="P1305" s="125"/>
      <c r="Q1305" s="125"/>
      <c r="R1305" s="125"/>
      <c r="S1305" s="125"/>
      <c r="T1305" s="125"/>
      <c r="U1305" s="125"/>
      <c r="V1305" s="128"/>
      <c r="W1305" s="128"/>
    </row>
    <row r="1306" s="76" customFormat="1" ht="13" hidden="1" spans="1:23">
      <c r="A1306" s="91">
        <v>1299</v>
      </c>
      <c r="B1306" s="109"/>
      <c r="C1306" s="114" t="s">
        <v>1131</v>
      </c>
      <c r="D1306" s="111"/>
      <c r="E1306" s="112">
        <v>1</v>
      </c>
      <c r="F1306" s="111" t="s">
        <v>133</v>
      </c>
      <c r="G1306" s="111">
        <v>201840</v>
      </c>
      <c r="H1306" s="98">
        <f t="shared" si="131"/>
        <v>201840</v>
      </c>
      <c r="I1306" s="113"/>
      <c r="J1306" s="125"/>
      <c r="K1306" s="125"/>
      <c r="L1306" s="125"/>
      <c r="M1306" s="125"/>
      <c r="N1306" s="125"/>
      <c r="O1306" s="125"/>
      <c r="P1306" s="125"/>
      <c r="Q1306" s="125"/>
      <c r="R1306" s="125"/>
      <c r="S1306" s="125"/>
      <c r="T1306" s="125"/>
      <c r="U1306" s="125"/>
      <c r="V1306" s="128"/>
      <c r="W1306" s="128"/>
    </row>
    <row r="1307" s="76" customFormat="1" ht="13" hidden="1" spans="1:23">
      <c r="A1307" s="91">
        <v>1300</v>
      </c>
      <c r="B1307" s="109"/>
      <c r="C1307" s="114" t="s">
        <v>1132</v>
      </c>
      <c r="D1307" s="111"/>
      <c r="E1307" s="112">
        <v>1</v>
      </c>
      <c r="F1307" s="111" t="s">
        <v>133</v>
      </c>
      <c r="G1307" s="111">
        <v>6090</v>
      </c>
      <c r="H1307" s="98">
        <f t="shared" si="131"/>
        <v>6090</v>
      </c>
      <c r="I1307" s="113"/>
      <c r="J1307" s="125"/>
      <c r="K1307" s="125"/>
      <c r="L1307" s="125"/>
      <c r="M1307" s="125"/>
      <c r="N1307" s="125"/>
      <c r="O1307" s="125"/>
      <c r="P1307" s="125"/>
      <c r="Q1307" s="125"/>
      <c r="R1307" s="125"/>
      <c r="S1307" s="125"/>
      <c r="T1307" s="125"/>
      <c r="U1307" s="125"/>
      <c r="V1307" s="128"/>
      <c r="W1307" s="128"/>
    </row>
    <row r="1308" s="76" customFormat="1" ht="13" hidden="1" spans="1:23">
      <c r="A1308" s="91">
        <v>1301</v>
      </c>
      <c r="B1308" s="109"/>
      <c r="C1308" s="114" t="s">
        <v>1133</v>
      </c>
      <c r="D1308" s="111"/>
      <c r="E1308" s="112">
        <v>1</v>
      </c>
      <c r="F1308" s="111" t="s">
        <v>133</v>
      </c>
      <c r="G1308" s="111">
        <v>92568</v>
      </c>
      <c r="H1308" s="98">
        <f t="shared" si="131"/>
        <v>92568</v>
      </c>
      <c r="I1308" s="113"/>
      <c r="J1308" s="125"/>
      <c r="K1308" s="125"/>
      <c r="L1308" s="125"/>
      <c r="M1308" s="125"/>
      <c r="N1308" s="125"/>
      <c r="O1308" s="125"/>
      <c r="P1308" s="125"/>
      <c r="Q1308" s="125"/>
      <c r="R1308" s="125"/>
      <c r="S1308" s="125"/>
      <c r="T1308" s="125"/>
      <c r="U1308" s="125"/>
      <c r="V1308" s="128"/>
      <c r="W1308" s="128"/>
    </row>
    <row r="1309" s="76" customFormat="1" ht="13" hidden="1" spans="1:23">
      <c r="A1309" s="91">
        <v>1302</v>
      </c>
      <c r="B1309" s="109"/>
      <c r="C1309" s="114" t="s">
        <v>1134</v>
      </c>
      <c r="D1309" s="111"/>
      <c r="E1309" s="112">
        <v>1</v>
      </c>
      <c r="F1309" s="111" t="s">
        <v>133</v>
      </c>
      <c r="G1309" s="111">
        <v>20880</v>
      </c>
      <c r="H1309" s="98">
        <f t="shared" si="131"/>
        <v>20880</v>
      </c>
      <c r="I1309" s="113"/>
      <c r="J1309" s="125"/>
      <c r="K1309" s="125"/>
      <c r="L1309" s="125"/>
      <c r="M1309" s="125"/>
      <c r="N1309" s="125"/>
      <c r="O1309" s="125"/>
      <c r="P1309" s="125"/>
      <c r="Q1309" s="125"/>
      <c r="R1309" s="125"/>
      <c r="S1309" s="125"/>
      <c r="T1309" s="125"/>
      <c r="U1309" s="125"/>
      <c r="V1309" s="128"/>
      <c r="W1309" s="128"/>
    </row>
    <row r="1310" s="76" customFormat="1" ht="13" hidden="1" spans="1:23">
      <c r="A1310" s="91">
        <v>1303</v>
      </c>
      <c r="B1310" s="109"/>
      <c r="C1310" s="129"/>
      <c r="D1310" s="111"/>
      <c r="E1310" s="112"/>
      <c r="F1310" s="111"/>
      <c r="G1310" s="111"/>
      <c r="H1310" s="98"/>
      <c r="I1310" s="113"/>
      <c r="J1310" s="125"/>
      <c r="K1310" s="125"/>
      <c r="L1310" s="125"/>
      <c r="M1310" s="125"/>
      <c r="N1310" s="125"/>
      <c r="O1310" s="125"/>
      <c r="P1310" s="125"/>
      <c r="Q1310" s="125"/>
      <c r="R1310" s="125"/>
      <c r="S1310" s="125"/>
      <c r="T1310" s="125"/>
      <c r="U1310" s="125"/>
      <c r="V1310" s="128"/>
      <c r="W1310" s="128"/>
    </row>
    <row r="1311" s="76" customFormat="1" ht="13" hidden="1" spans="1:23">
      <c r="A1311" s="91">
        <v>1304</v>
      </c>
      <c r="B1311" s="94"/>
      <c r="C1311" s="129"/>
      <c r="D1311" s="111"/>
      <c r="E1311" s="112"/>
      <c r="F1311" s="111"/>
      <c r="G1311" s="111"/>
      <c r="H1311" s="98"/>
      <c r="I1311" s="113"/>
      <c r="J1311" s="125"/>
      <c r="K1311" s="125"/>
      <c r="L1311" s="125"/>
      <c r="M1311" s="125"/>
      <c r="N1311" s="125"/>
      <c r="O1311" s="125"/>
      <c r="P1311" s="125"/>
      <c r="Q1311" s="125"/>
      <c r="R1311" s="125"/>
      <c r="S1311" s="125"/>
      <c r="T1311" s="125"/>
      <c r="U1311" s="125"/>
      <c r="V1311" s="128"/>
      <c r="W1311" s="128"/>
    </row>
    <row r="1312" s="76" customFormat="1" ht="13" hidden="1" spans="1:23">
      <c r="A1312" s="91">
        <v>1305</v>
      </c>
      <c r="B1312" s="94"/>
      <c r="C1312" s="129"/>
      <c r="D1312" s="111"/>
      <c r="E1312" s="112"/>
      <c r="F1312" s="111"/>
      <c r="G1312" s="111"/>
      <c r="H1312" s="98"/>
      <c r="I1312" s="113"/>
      <c r="J1312" s="125"/>
      <c r="K1312" s="125"/>
      <c r="L1312" s="125"/>
      <c r="M1312" s="125"/>
      <c r="N1312" s="125"/>
      <c r="O1312" s="125"/>
      <c r="P1312" s="125"/>
      <c r="Q1312" s="125"/>
      <c r="R1312" s="125"/>
      <c r="S1312" s="125"/>
      <c r="T1312" s="125"/>
      <c r="U1312" s="125"/>
      <c r="V1312" s="128"/>
      <c r="W1312" s="128"/>
    </row>
    <row r="1313" s="76" customFormat="1" ht="13" hidden="1" spans="1:23">
      <c r="A1313" s="91">
        <v>1306</v>
      </c>
      <c r="B1313" s="94"/>
      <c r="C1313" s="145"/>
      <c r="D1313" s="111"/>
      <c r="E1313" s="112"/>
      <c r="F1313" s="111"/>
      <c r="G1313" s="111"/>
      <c r="H1313" s="98"/>
      <c r="I1313" s="113"/>
      <c r="J1313" s="125"/>
      <c r="K1313" s="125"/>
      <c r="L1313" s="125"/>
      <c r="M1313" s="125"/>
      <c r="N1313" s="125"/>
      <c r="O1313" s="125"/>
      <c r="P1313" s="125"/>
      <c r="Q1313" s="125"/>
      <c r="R1313" s="125"/>
      <c r="S1313" s="125"/>
      <c r="T1313" s="125"/>
      <c r="U1313" s="125"/>
      <c r="V1313" s="128"/>
      <c r="W1313" s="128"/>
    </row>
    <row r="1314" s="76" customFormat="1" ht="13" hidden="1" spans="1:23">
      <c r="A1314" s="91">
        <v>1307</v>
      </c>
      <c r="B1314" s="94"/>
      <c r="C1314" s="145" t="s">
        <v>1135</v>
      </c>
      <c r="D1314" s="111"/>
      <c r="E1314" s="112"/>
      <c r="F1314" s="111"/>
      <c r="G1314" s="111"/>
      <c r="H1314" s="113"/>
      <c r="I1314" s="113"/>
      <c r="J1314" s="125"/>
      <c r="K1314" s="125"/>
      <c r="L1314" s="125"/>
      <c r="M1314" s="125"/>
      <c r="N1314" s="125"/>
      <c r="O1314" s="125"/>
      <c r="P1314" s="125"/>
      <c r="Q1314" s="125"/>
      <c r="R1314" s="125"/>
      <c r="S1314" s="125"/>
      <c r="T1314" s="125"/>
      <c r="U1314" s="125"/>
      <c r="V1314" s="128"/>
      <c r="W1314" s="128"/>
    </row>
    <row r="1315" s="76" customFormat="1" ht="13" hidden="1" spans="1:23">
      <c r="A1315" s="91">
        <v>1308</v>
      </c>
      <c r="B1315" s="94"/>
      <c r="C1315" s="145"/>
      <c r="D1315" s="111"/>
      <c r="E1315" s="112"/>
      <c r="F1315" s="111"/>
      <c r="G1315" s="111"/>
      <c r="H1315" s="113">
        <f>SUM(H1316:H1324)</f>
        <v>10392280</v>
      </c>
      <c r="I1315" s="113"/>
      <c r="J1315" s="125"/>
      <c r="K1315" s="125"/>
      <c r="L1315" s="125"/>
      <c r="M1315" s="125"/>
      <c r="N1315" s="125"/>
      <c r="O1315" s="125"/>
      <c r="P1315" s="125"/>
      <c r="Q1315" s="125"/>
      <c r="R1315" s="125"/>
      <c r="S1315" s="125"/>
      <c r="T1315" s="125"/>
      <c r="U1315" s="125"/>
      <c r="V1315" s="128"/>
      <c r="W1315" s="128"/>
    </row>
    <row r="1316" s="76" customFormat="1" ht="13" hidden="1" spans="1:23">
      <c r="A1316" s="91">
        <v>1309</v>
      </c>
      <c r="B1316" s="275" t="s">
        <v>37</v>
      </c>
      <c r="C1316" s="129" t="s">
        <v>1136</v>
      </c>
      <c r="D1316" s="111"/>
      <c r="E1316" s="112">
        <v>50</v>
      </c>
      <c r="F1316" s="111"/>
      <c r="G1316" s="111">
        <v>16000</v>
      </c>
      <c r="H1316" s="98">
        <f>G1316*E1316</f>
        <v>800000</v>
      </c>
      <c r="I1316" s="113"/>
      <c r="J1316" s="125"/>
      <c r="K1316" s="125"/>
      <c r="L1316" s="125"/>
      <c r="M1316" s="125"/>
      <c r="N1316" s="125"/>
      <c r="O1316" s="125"/>
      <c r="P1316" s="125"/>
      <c r="Q1316" s="125"/>
      <c r="R1316" s="125"/>
      <c r="S1316" s="125"/>
      <c r="T1316" s="125"/>
      <c r="U1316" s="125"/>
      <c r="V1316" s="128"/>
      <c r="W1316" s="128"/>
    </row>
    <row r="1317" s="76" customFormat="1" ht="13" hidden="1" spans="1:23">
      <c r="A1317" s="91">
        <v>1310</v>
      </c>
      <c r="B1317" s="275" t="s">
        <v>37</v>
      </c>
      <c r="C1317" s="129" t="s">
        <v>1137</v>
      </c>
      <c r="D1317" s="111"/>
      <c r="E1317" s="112">
        <v>30</v>
      </c>
      <c r="F1317" s="111"/>
      <c r="G1317" s="111">
        <v>45000</v>
      </c>
      <c r="H1317" s="98">
        <f>G1317*E1317</f>
        <v>1350000</v>
      </c>
      <c r="I1317" s="113"/>
      <c r="J1317" s="125"/>
      <c r="K1317" s="125"/>
      <c r="L1317" s="125"/>
      <c r="M1317" s="125"/>
      <c r="N1317" s="125"/>
      <c r="O1317" s="125"/>
      <c r="P1317" s="125"/>
      <c r="Q1317" s="125"/>
      <c r="R1317" s="125"/>
      <c r="S1317" s="125"/>
      <c r="T1317" s="125"/>
      <c r="U1317" s="125"/>
      <c r="V1317" s="128"/>
      <c r="W1317" s="128"/>
    </row>
    <row r="1318" s="76" customFormat="1" ht="13" hidden="1" spans="1:23">
      <c r="A1318" s="91">
        <v>1311</v>
      </c>
      <c r="B1318" s="275" t="s">
        <v>37</v>
      </c>
      <c r="C1318" s="129" t="s">
        <v>921</v>
      </c>
      <c r="D1318" s="111"/>
      <c r="E1318" s="112">
        <v>120</v>
      </c>
      <c r="F1318" s="111"/>
      <c r="G1318" s="111">
        <f t="shared" ref="G1318:G1324" si="132">H1318/E1318</f>
        <v>24519</v>
      </c>
      <c r="H1318" s="98">
        <v>2942280</v>
      </c>
      <c r="I1318" s="113"/>
      <c r="J1318" s="125"/>
      <c r="K1318" s="125"/>
      <c r="L1318" s="125"/>
      <c r="M1318" s="125"/>
      <c r="N1318" s="125"/>
      <c r="O1318" s="125"/>
      <c r="P1318" s="125"/>
      <c r="Q1318" s="125"/>
      <c r="R1318" s="125"/>
      <c r="S1318" s="125"/>
      <c r="T1318" s="125"/>
      <c r="U1318" s="125"/>
      <c r="V1318" s="128"/>
      <c r="W1318" s="128"/>
    </row>
    <row r="1319" s="76" customFormat="1" ht="13" hidden="1" spans="1:23">
      <c r="A1319" s="91">
        <v>1312</v>
      </c>
      <c r="B1319" s="275" t="s">
        <v>33</v>
      </c>
      <c r="C1319" s="129" t="s">
        <v>1138</v>
      </c>
      <c r="D1319" s="111"/>
      <c r="E1319" s="112">
        <v>30</v>
      </c>
      <c r="F1319" s="111"/>
      <c r="G1319" s="111">
        <f t="shared" si="132"/>
        <v>50000</v>
      </c>
      <c r="H1319" s="98">
        <v>1500000</v>
      </c>
      <c r="I1319" s="113"/>
      <c r="J1319" s="125"/>
      <c r="K1319" s="125"/>
      <c r="L1319" s="125"/>
      <c r="M1319" s="125"/>
      <c r="N1319" s="125"/>
      <c r="O1319" s="125"/>
      <c r="P1319" s="125"/>
      <c r="Q1319" s="125"/>
      <c r="R1319" s="125"/>
      <c r="S1319" s="125"/>
      <c r="T1319" s="125"/>
      <c r="U1319" s="125"/>
      <c r="V1319" s="128"/>
      <c r="W1319" s="128"/>
    </row>
    <row r="1320" s="76" customFormat="1" ht="13" hidden="1" spans="1:23">
      <c r="A1320" s="91">
        <v>1313</v>
      </c>
      <c r="B1320" s="275" t="s">
        <v>33</v>
      </c>
      <c r="C1320" s="129" t="s">
        <v>256</v>
      </c>
      <c r="D1320" s="111"/>
      <c r="E1320" s="112">
        <v>15</v>
      </c>
      <c r="F1320" s="111"/>
      <c r="G1320" s="111">
        <f t="shared" si="132"/>
        <v>50000</v>
      </c>
      <c r="H1320" s="98">
        <v>750000</v>
      </c>
      <c r="I1320" s="113"/>
      <c r="J1320" s="125"/>
      <c r="K1320" s="125"/>
      <c r="L1320" s="125"/>
      <c r="M1320" s="125"/>
      <c r="N1320" s="125"/>
      <c r="O1320" s="125"/>
      <c r="P1320" s="125"/>
      <c r="Q1320" s="125"/>
      <c r="R1320" s="125"/>
      <c r="S1320" s="125"/>
      <c r="T1320" s="125"/>
      <c r="U1320" s="125"/>
      <c r="V1320" s="128"/>
      <c r="W1320" s="128"/>
    </row>
    <row r="1321" s="76" customFormat="1" ht="13" hidden="1" spans="1:23">
      <c r="A1321" s="91">
        <v>1314</v>
      </c>
      <c r="B1321" s="275" t="s">
        <v>1139</v>
      </c>
      <c r="C1321" s="129" t="s">
        <v>1140</v>
      </c>
      <c r="D1321" s="111"/>
      <c r="E1321" s="112">
        <v>10</v>
      </c>
      <c r="F1321" s="111"/>
      <c r="G1321" s="111">
        <f t="shared" si="132"/>
        <v>50000</v>
      </c>
      <c r="H1321" s="98">
        <v>500000</v>
      </c>
      <c r="I1321" s="113"/>
      <c r="J1321" s="125"/>
      <c r="K1321" s="125"/>
      <c r="L1321" s="125"/>
      <c r="M1321" s="125"/>
      <c r="N1321" s="125"/>
      <c r="O1321" s="125"/>
      <c r="P1321" s="125"/>
      <c r="Q1321" s="125"/>
      <c r="R1321" s="125"/>
      <c r="S1321" s="125"/>
      <c r="T1321" s="125"/>
      <c r="U1321" s="125"/>
      <c r="V1321" s="128"/>
      <c r="W1321" s="128"/>
    </row>
    <row r="1322" s="76" customFormat="1" ht="13" hidden="1" spans="1:23">
      <c r="A1322" s="91">
        <v>1315</v>
      </c>
      <c r="B1322" s="275" t="s">
        <v>1139</v>
      </c>
      <c r="C1322" s="129" t="s">
        <v>1141</v>
      </c>
      <c r="D1322" s="111"/>
      <c r="E1322" s="112">
        <v>1</v>
      </c>
      <c r="F1322" s="111"/>
      <c r="G1322" s="111">
        <f t="shared" si="132"/>
        <v>50000</v>
      </c>
      <c r="H1322" s="98">
        <v>50000</v>
      </c>
      <c r="I1322" s="113"/>
      <c r="J1322" s="125"/>
      <c r="K1322" s="125"/>
      <c r="L1322" s="125"/>
      <c r="M1322" s="125"/>
      <c r="N1322" s="125"/>
      <c r="O1322" s="125"/>
      <c r="P1322" s="125"/>
      <c r="Q1322" s="125"/>
      <c r="R1322" s="125"/>
      <c r="S1322" s="125"/>
      <c r="T1322" s="125"/>
      <c r="U1322" s="125"/>
      <c r="V1322" s="128"/>
      <c r="W1322" s="128"/>
    </row>
    <row r="1323" s="76" customFormat="1" ht="13" hidden="1" spans="1:23">
      <c r="A1323" s="91">
        <v>1316</v>
      </c>
      <c r="B1323" s="275" t="s">
        <v>40</v>
      </c>
      <c r="C1323" s="129" t="s">
        <v>1142</v>
      </c>
      <c r="D1323" s="111"/>
      <c r="E1323" s="112">
        <v>5</v>
      </c>
      <c r="F1323" s="111"/>
      <c r="G1323" s="111">
        <f t="shared" si="132"/>
        <v>50000</v>
      </c>
      <c r="H1323" s="98">
        <v>250000</v>
      </c>
      <c r="I1323" s="113"/>
      <c r="J1323" s="125"/>
      <c r="K1323" s="125"/>
      <c r="L1323" s="125"/>
      <c r="M1323" s="125"/>
      <c r="N1323" s="125"/>
      <c r="O1323" s="125"/>
      <c r="P1323" s="125"/>
      <c r="Q1323" s="125"/>
      <c r="R1323" s="125"/>
      <c r="S1323" s="125"/>
      <c r="T1323" s="125"/>
      <c r="U1323" s="125"/>
      <c r="V1323" s="128"/>
      <c r="W1323" s="128"/>
    </row>
    <row r="1324" s="76" customFormat="1" ht="13" hidden="1" spans="1:23">
      <c r="A1324" s="91">
        <v>1317</v>
      </c>
      <c r="B1324" s="275" t="s">
        <v>40</v>
      </c>
      <c r="C1324" s="129" t="s">
        <v>1143</v>
      </c>
      <c r="D1324" s="111"/>
      <c r="E1324" s="112">
        <v>45</v>
      </c>
      <c r="F1324" s="111"/>
      <c r="G1324" s="111">
        <f t="shared" si="132"/>
        <v>50000</v>
      </c>
      <c r="H1324" s="98">
        <v>2250000</v>
      </c>
      <c r="I1324" s="113"/>
      <c r="J1324" s="125"/>
      <c r="K1324" s="125"/>
      <c r="L1324" s="125"/>
      <c r="M1324" s="125"/>
      <c r="N1324" s="125"/>
      <c r="O1324" s="125"/>
      <c r="P1324" s="125"/>
      <c r="Q1324" s="125"/>
      <c r="R1324" s="125"/>
      <c r="S1324" s="125"/>
      <c r="T1324" s="125"/>
      <c r="U1324" s="125"/>
      <c r="V1324" s="128"/>
      <c r="W1324" s="128"/>
    </row>
    <row r="1325" s="76" customFormat="1" ht="13" hidden="1" spans="1:23">
      <c r="A1325" s="91">
        <v>1318</v>
      </c>
      <c r="B1325" s="109"/>
      <c r="C1325" s="145" t="s">
        <v>584</v>
      </c>
      <c r="D1325" s="111"/>
      <c r="E1325" s="112"/>
      <c r="F1325" s="111"/>
      <c r="G1325" s="111"/>
      <c r="H1325" s="98"/>
      <c r="I1325" s="113"/>
      <c r="J1325" s="125"/>
      <c r="K1325" s="125"/>
      <c r="L1325" s="125"/>
      <c r="M1325" s="125"/>
      <c r="N1325" s="125"/>
      <c r="O1325" s="125"/>
      <c r="P1325" s="125"/>
      <c r="Q1325" s="125"/>
      <c r="R1325" s="125"/>
      <c r="S1325" s="125"/>
      <c r="T1325" s="125"/>
      <c r="U1325" s="125"/>
      <c r="V1325" s="128"/>
      <c r="W1325" s="128"/>
    </row>
    <row r="1326" s="76" customFormat="1" ht="13" hidden="1" spans="1:23">
      <c r="A1326" s="91">
        <v>1319</v>
      </c>
      <c r="B1326" s="109"/>
      <c r="C1326" s="145"/>
      <c r="D1326" s="111"/>
      <c r="E1326" s="112"/>
      <c r="F1326" s="111"/>
      <c r="G1326" s="111"/>
      <c r="H1326" s="113">
        <f>SUM(H1327:H1332)</f>
        <v>455465468.0015</v>
      </c>
      <c r="I1326" s="113"/>
      <c r="J1326" s="125"/>
      <c r="K1326" s="125"/>
      <c r="L1326" s="125"/>
      <c r="M1326" s="125"/>
      <c r="N1326" s="125"/>
      <c r="O1326" s="125"/>
      <c r="P1326" s="125"/>
      <c r="Q1326" s="125"/>
      <c r="R1326" s="125"/>
      <c r="S1326" s="125"/>
      <c r="T1326" s="125"/>
      <c r="U1326" s="125"/>
      <c r="V1326" s="128"/>
      <c r="W1326" s="128"/>
    </row>
    <row r="1327" s="76" customFormat="1" ht="13" hidden="1" spans="1:23">
      <c r="A1327" s="91">
        <v>1320</v>
      </c>
      <c r="B1327" s="275" t="s">
        <v>62</v>
      </c>
      <c r="C1327" s="129" t="s">
        <v>1144</v>
      </c>
      <c r="D1327" s="111"/>
      <c r="E1327" s="112">
        <v>3</v>
      </c>
      <c r="F1327" s="111"/>
      <c r="G1327" s="111">
        <v>3664540</v>
      </c>
      <c r="H1327" s="98">
        <f>G1327*E1327</f>
        <v>10993620</v>
      </c>
      <c r="I1327" s="113"/>
      <c r="J1327" s="125"/>
      <c r="K1327" s="125"/>
      <c r="L1327" s="125"/>
      <c r="M1327" s="125"/>
      <c r="N1327" s="125"/>
      <c r="O1327" s="125"/>
      <c r="P1327" s="125"/>
      <c r="Q1327" s="125"/>
      <c r="R1327" s="125"/>
      <c r="S1327" s="125"/>
      <c r="T1327" s="125"/>
      <c r="U1327" s="125"/>
      <c r="V1327" s="128"/>
      <c r="W1327" s="128"/>
    </row>
    <row r="1328" s="76" customFormat="1" ht="13" hidden="1" spans="1:23">
      <c r="A1328" s="91">
        <v>1321</v>
      </c>
      <c r="B1328" s="275" t="s">
        <v>62</v>
      </c>
      <c r="C1328" s="129" t="s">
        <v>1145</v>
      </c>
      <c r="D1328" s="111"/>
      <c r="E1328" s="112">
        <v>35</v>
      </c>
      <c r="F1328" s="111"/>
      <c r="G1328" s="111">
        <v>1975257.1429</v>
      </c>
      <c r="H1328" s="98">
        <f>G1328*E1328</f>
        <v>69134000.0015</v>
      </c>
      <c r="I1328" s="113"/>
      <c r="J1328" s="125"/>
      <c r="K1328" s="125"/>
      <c r="L1328" s="125"/>
      <c r="M1328" s="125"/>
      <c r="N1328" s="125"/>
      <c r="O1328" s="125"/>
      <c r="P1328" s="125"/>
      <c r="Q1328" s="125"/>
      <c r="R1328" s="125"/>
      <c r="S1328" s="125"/>
      <c r="T1328" s="125"/>
      <c r="U1328" s="125"/>
      <c r="V1328" s="128"/>
      <c r="W1328" s="128"/>
    </row>
    <row r="1329" s="76" customFormat="1" ht="13" hidden="1" spans="1:23">
      <c r="A1329" s="91">
        <v>1322</v>
      </c>
      <c r="B1329" s="275" t="s">
        <v>62</v>
      </c>
      <c r="C1329" s="129" t="s">
        <v>1146</v>
      </c>
      <c r="D1329" s="111"/>
      <c r="E1329" s="112">
        <v>10</v>
      </c>
      <c r="F1329" s="111"/>
      <c r="G1329" s="111">
        <f>H1329/E1329</f>
        <v>72300</v>
      </c>
      <c r="H1329" s="98">
        <v>723000</v>
      </c>
      <c r="I1329" s="113"/>
      <c r="J1329" s="125"/>
      <c r="K1329" s="125"/>
      <c r="L1329" s="125"/>
      <c r="M1329" s="125"/>
      <c r="N1329" s="125"/>
      <c r="O1329" s="125"/>
      <c r="P1329" s="125"/>
      <c r="Q1329" s="125"/>
      <c r="R1329" s="125"/>
      <c r="S1329" s="125"/>
      <c r="T1329" s="125"/>
      <c r="U1329" s="125"/>
      <c r="V1329" s="128"/>
      <c r="W1329" s="128"/>
    </row>
    <row r="1330" s="76" customFormat="1" ht="13" hidden="1" spans="1:23">
      <c r="A1330" s="91">
        <v>1323</v>
      </c>
      <c r="B1330" s="275" t="s">
        <v>62</v>
      </c>
      <c r="C1330" s="129" t="s">
        <v>1147</v>
      </c>
      <c r="D1330" s="111"/>
      <c r="E1330" s="112">
        <v>40</v>
      </c>
      <c r="F1330" s="111"/>
      <c r="G1330" s="111">
        <f>H1330/E1330</f>
        <v>436000</v>
      </c>
      <c r="H1330" s="98">
        <v>17440000</v>
      </c>
      <c r="I1330" s="113"/>
      <c r="J1330" s="125"/>
      <c r="K1330" s="125"/>
      <c r="L1330" s="125"/>
      <c r="M1330" s="125"/>
      <c r="N1330" s="125"/>
      <c r="O1330" s="125"/>
      <c r="P1330" s="125"/>
      <c r="Q1330" s="125"/>
      <c r="R1330" s="125"/>
      <c r="S1330" s="125"/>
      <c r="T1330" s="125"/>
      <c r="U1330" s="125"/>
      <c r="V1330" s="128"/>
      <c r="W1330" s="128"/>
    </row>
    <row r="1331" s="76" customFormat="1" ht="13" hidden="1" spans="1:23">
      <c r="A1331" s="91">
        <v>1324</v>
      </c>
      <c r="B1331" s="275" t="s">
        <v>592</v>
      </c>
      <c r="C1331" s="129" t="s">
        <v>1148</v>
      </c>
      <c r="D1331" s="111"/>
      <c r="E1331" s="112">
        <v>1016</v>
      </c>
      <c r="F1331" s="111"/>
      <c r="G1331" s="111">
        <v>351053</v>
      </c>
      <c r="H1331" s="98">
        <f>G1331*E1331</f>
        <v>356669848</v>
      </c>
      <c r="I1331" s="113"/>
      <c r="J1331" s="125"/>
      <c r="K1331" s="125"/>
      <c r="L1331" s="125"/>
      <c r="M1331" s="125"/>
      <c r="N1331" s="125"/>
      <c r="O1331" s="125"/>
      <c r="P1331" s="125"/>
      <c r="Q1331" s="125"/>
      <c r="R1331" s="125"/>
      <c r="S1331" s="125"/>
      <c r="T1331" s="125"/>
      <c r="U1331" s="125"/>
      <c r="V1331" s="128"/>
      <c r="W1331" s="128"/>
    </row>
    <row r="1332" s="76" customFormat="1" ht="13" hidden="1" spans="1:23">
      <c r="A1332" s="91">
        <v>1325</v>
      </c>
      <c r="B1332" s="275" t="s">
        <v>62</v>
      </c>
      <c r="C1332" s="129" t="s">
        <v>1149</v>
      </c>
      <c r="D1332" s="111"/>
      <c r="E1332" s="112">
        <v>10</v>
      </c>
      <c r="F1332" s="111"/>
      <c r="G1332" s="111">
        <v>50500</v>
      </c>
      <c r="H1332" s="98">
        <f>G1332*E1332</f>
        <v>505000</v>
      </c>
      <c r="I1332" s="113"/>
      <c r="J1332" s="125"/>
      <c r="K1332" s="125"/>
      <c r="L1332" s="125"/>
      <c r="M1332" s="125"/>
      <c r="N1332" s="125"/>
      <c r="O1332" s="125"/>
      <c r="P1332" s="125"/>
      <c r="Q1332" s="125"/>
      <c r="R1332" s="125"/>
      <c r="S1332" s="125"/>
      <c r="T1332" s="125"/>
      <c r="U1332" s="125"/>
      <c r="V1332" s="128"/>
      <c r="W1332" s="128"/>
    </row>
    <row r="1333" s="76" customFormat="1" ht="13" spans="1:23">
      <c r="A1333" s="91">
        <v>1326</v>
      </c>
      <c r="B1333" s="94"/>
      <c r="C1333" s="135" t="s">
        <v>584</v>
      </c>
      <c r="D1333" s="111"/>
      <c r="E1333" s="112"/>
      <c r="F1333" s="111"/>
      <c r="G1333" s="111"/>
      <c r="H1333" s="98"/>
      <c r="I1333" s="113"/>
      <c r="J1333" s="125"/>
      <c r="K1333" s="125"/>
      <c r="L1333" s="125"/>
      <c r="M1333" s="125"/>
      <c r="N1333" s="125"/>
      <c r="O1333" s="125"/>
      <c r="P1333" s="125"/>
      <c r="Q1333" s="125"/>
      <c r="R1333" s="125"/>
      <c r="S1333" s="125"/>
      <c r="T1333" s="125"/>
      <c r="U1333" s="125"/>
      <c r="V1333" s="128"/>
      <c r="W1333" s="128"/>
    </row>
    <row r="1334" s="76" customFormat="1" ht="26" spans="1:23">
      <c r="A1334" s="91">
        <v>1327</v>
      </c>
      <c r="B1334" s="270" t="s">
        <v>59</v>
      </c>
      <c r="C1334" s="136" t="s">
        <v>1150</v>
      </c>
      <c r="D1334" s="101"/>
      <c r="E1334" s="102"/>
      <c r="F1334" s="101"/>
      <c r="G1334" s="101"/>
      <c r="H1334" s="103">
        <f>H1335+H1340+H1345+H1348+H1353+H1361+H1364</f>
        <v>94410000</v>
      </c>
      <c r="I1334" s="120" t="s">
        <v>65</v>
      </c>
      <c r="J1334" s="121">
        <f>J1335+J1340+J1345+J1348+J1353+J1361+J1364</f>
        <v>7</v>
      </c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8"/>
      <c r="W1334" s="128"/>
    </row>
    <row r="1335" s="76" customFormat="1" ht="26" spans="1:23">
      <c r="A1335" s="91">
        <v>1328</v>
      </c>
      <c r="B1335" s="271" t="s">
        <v>59</v>
      </c>
      <c r="C1335" s="105" t="s">
        <v>1151</v>
      </c>
      <c r="D1335" s="106" t="s">
        <v>901</v>
      </c>
      <c r="E1335" s="107"/>
      <c r="F1335" s="106"/>
      <c r="G1335" s="106"/>
      <c r="H1335" s="108">
        <f>SUM(H1336:H1339)</f>
        <v>51563000</v>
      </c>
      <c r="I1335" s="122" t="s">
        <v>65</v>
      </c>
      <c r="J1335" s="124">
        <v>1</v>
      </c>
      <c r="K1335" s="123"/>
      <c r="L1335" s="123"/>
      <c r="M1335" s="123"/>
      <c r="N1335" s="123"/>
      <c r="O1335" s="123"/>
      <c r="P1335" s="123"/>
      <c r="Q1335" s="123"/>
      <c r="R1335" s="123"/>
      <c r="S1335" s="123"/>
      <c r="T1335" s="123"/>
      <c r="U1335" s="123"/>
      <c r="V1335" s="128"/>
      <c r="W1335" s="128"/>
    </row>
    <row r="1336" s="76" customFormat="1" ht="13" spans="1:23">
      <c r="A1336" s="91">
        <v>1329</v>
      </c>
      <c r="B1336" s="94"/>
      <c r="C1336" s="129" t="s">
        <v>263</v>
      </c>
      <c r="D1336" s="111"/>
      <c r="E1336" s="112">
        <v>400</v>
      </c>
      <c r="F1336" s="111" t="s">
        <v>102</v>
      </c>
      <c r="G1336" s="111">
        <v>70312.5</v>
      </c>
      <c r="H1336" s="98">
        <f>G1336*E1336</f>
        <v>28125000</v>
      </c>
      <c r="I1336" s="130"/>
      <c r="J1336" s="131"/>
      <c r="K1336" s="125"/>
      <c r="L1336" s="125"/>
      <c r="M1336" s="125"/>
      <c r="N1336" s="125"/>
      <c r="O1336" s="125"/>
      <c r="P1336" s="125"/>
      <c r="Q1336" s="125"/>
      <c r="R1336" s="125"/>
      <c r="S1336" s="125"/>
      <c r="T1336" s="125"/>
      <c r="U1336" s="125"/>
      <c r="V1336" s="128"/>
      <c r="W1336" s="128"/>
    </row>
    <row r="1337" s="76" customFormat="1" ht="13" spans="1:23">
      <c r="A1337" s="91">
        <v>1330</v>
      </c>
      <c r="B1337" s="94"/>
      <c r="C1337" s="129" t="s">
        <v>255</v>
      </c>
      <c r="D1337" s="111"/>
      <c r="E1337" s="112">
        <v>100</v>
      </c>
      <c r="F1337" s="111" t="s">
        <v>102</v>
      </c>
      <c r="G1337" s="111">
        <v>84380</v>
      </c>
      <c r="H1337" s="98">
        <f>G1337*E1337</f>
        <v>8438000</v>
      </c>
      <c r="I1337" s="130"/>
      <c r="J1337" s="131"/>
      <c r="K1337" s="125"/>
      <c r="L1337" s="125"/>
      <c r="M1337" s="125"/>
      <c r="N1337" s="125"/>
      <c r="O1337" s="125"/>
      <c r="P1337" s="125"/>
      <c r="Q1337" s="125"/>
      <c r="R1337" s="125"/>
      <c r="S1337" s="125"/>
      <c r="T1337" s="125"/>
      <c r="U1337" s="125"/>
      <c r="V1337" s="128"/>
      <c r="W1337" s="128"/>
    </row>
    <row r="1338" s="76" customFormat="1" ht="13" spans="1:23">
      <c r="A1338" s="91">
        <v>1331</v>
      </c>
      <c r="B1338" s="94"/>
      <c r="C1338" s="129" t="s">
        <v>1152</v>
      </c>
      <c r="D1338" s="111"/>
      <c r="E1338" s="112">
        <v>192</v>
      </c>
      <c r="F1338" s="111" t="s">
        <v>102</v>
      </c>
      <c r="G1338" s="111">
        <v>15625</v>
      </c>
      <c r="H1338" s="98">
        <f>G1338*E1338</f>
        <v>3000000</v>
      </c>
      <c r="I1338" s="130"/>
      <c r="J1338" s="131"/>
      <c r="K1338" s="125"/>
      <c r="L1338" s="125"/>
      <c r="M1338" s="125"/>
      <c r="N1338" s="125"/>
      <c r="O1338" s="125"/>
      <c r="P1338" s="125"/>
      <c r="Q1338" s="125"/>
      <c r="R1338" s="125"/>
      <c r="S1338" s="125"/>
      <c r="T1338" s="125"/>
      <c r="U1338" s="125"/>
      <c r="V1338" s="128"/>
      <c r="W1338" s="128"/>
    </row>
    <row r="1339" s="76" customFormat="1" ht="13" spans="1:23">
      <c r="A1339" s="91">
        <v>1332</v>
      </c>
      <c r="B1339" s="94"/>
      <c r="C1339" s="129" t="s">
        <v>1153</v>
      </c>
      <c r="D1339" s="111"/>
      <c r="E1339" s="112">
        <v>8</v>
      </c>
      <c r="F1339" s="111" t="s">
        <v>128</v>
      </c>
      <c r="G1339" s="111">
        <v>1500000</v>
      </c>
      <c r="H1339" s="98">
        <f>G1339*E1339</f>
        <v>12000000</v>
      </c>
      <c r="I1339" s="130"/>
      <c r="J1339" s="131"/>
      <c r="K1339" s="125"/>
      <c r="L1339" s="125"/>
      <c r="M1339" s="125"/>
      <c r="N1339" s="125"/>
      <c r="O1339" s="125"/>
      <c r="P1339" s="125"/>
      <c r="Q1339" s="125"/>
      <c r="R1339" s="125"/>
      <c r="S1339" s="125"/>
      <c r="T1339" s="125"/>
      <c r="U1339" s="125"/>
      <c r="V1339" s="128"/>
      <c r="W1339" s="128"/>
    </row>
    <row r="1340" s="76" customFormat="1" ht="13" spans="1:23">
      <c r="A1340" s="91">
        <v>1333</v>
      </c>
      <c r="B1340" s="271" t="s">
        <v>59</v>
      </c>
      <c r="C1340" s="146" t="s">
        <v>1154</v>
      </c>
      <c r="D1340" s="106" t="s">
        <v>1031</v>
      </c>
      <c r="E1340" s="107"/>
      <c r="F1340" s="106"/>
      <c r="G1340" s="106"/>
      <c r="H1340" s="108">
        <f>SUM(H1341:H1344)</f>
        <v>19500000</v>
      </c>
      <c r="I1340" s="122" t="s">
        <v>65</v>
      </c>
      <c r="J1340" s="124">
        <v>1</v>
      </c>
      <c r="K1340" s="123"/>
      <c r="L1340" s="123"/>
      <c r="M1340" s="123"/>
      <c r="N1340" s="123"/>
      <c r="O1340" s="123"/>
      <c r="P1340" s="123"/>
      <c r="Q1340" s="123"/>
      <c r="R1340" s="123"/>
      <c r="S1340" s="123"/>
      <c r="T1340" s="123"/>
      <c r="U1340" s="123"/>
      <c r="V1340" s="128"/>
      <c r="W1340" s="128"/>
    </row>
    <row r="1341" s="76" customFormat="1" ht="13" spans="1:23">
      <c r="A1341" s="91">
        <v>1334</v>
      </c>
      <c r="B1341" s="94"/>
      <c r="C1341" s="129" t="s">
        <v>519</v>
      </c>
      <c r="D1341" s="111"/>
      <c r="E1341" s="112">
        <v>1</v>
      </c>
      <c r="F1341" s="111" t="s">
        <v>133</v>
      </c>
      <c r="G1341" s="111">
        <v>8100000</v>
      </c>
      <c r="H1341" s="98">
        <f>G1341*E1341</f>
        <v>8100000</v>
      </c>
      <c r="I1341" s="130"/>
      <c r="J1341" s="131"/>
      <c r="K1341" s="125"/>
      <c r="L1341" s="125"/>
      <c r="M1341" s="125"/>
      <c r="N1341" s="125"/>
      <c r="O1341" s="125"/>
      <c r="P1341" s="125"/>
      <c r="Q1341" s="125"/>
      <c r="R1341" s="125"/>
      <c r="S1341" s="125"/>
      <c r="T1341" s="125"/>
      <c r="U1341" s="125"/>
      <c r="V1341" s="128"/>
      <c r="W1341" s="128"/>
    </row>
    <row r="1342" s="76" customFormat="1" ht="13" spans="1:23">
      <c r="A1342" s="91">
        <v>1335</v>
      </c>
      <c r="B1342" s="94"/>
      <c r="C1342" s="129" t="s">
        <v>1155</v>
      </c>
      <c r="D1342" s="111"/>
      <c r="E1342" s="112">
        <v>1</v>
      </c>
      <c r="F1342" s="111" t="s">
        <v>133</v>
      </c>
      <c r="G1342" s="111">
        <v>2400000</v>
      </c>
      <c r="H1342" s="98">
        <f t="shared" ref="H1342:H1344" si="133">G1342*E1342</f>
        <v>2400000</v>
      </c>
      <c r="I1342" s="130"/>
      <c r="J1342" s="131"/>
      <c r="K1342" s="125"/>
      <c r="L1342" s="125"/>
      <c r="M1342" s="125"/>
      <c r="N1342" s="125"/>
      <c r="O1342" s="125"/>
      <c r="P1342" s="125"/>
      <c r="Q1342" s="125"/>
      <c r="R1342" s="125"/>
      <c r="S1342" s="125"/>
      <c r="T1342" s="125"/>
      <c r="U1342" s="125"/>
      <c r="V1342" s="128"/>
      <c r="W1342" s="128"/>
    </row>
    <row r="1343" s="76" customFormat="1" ht="13" spans="1:23">
      <c r="A1343" s="91">
        <v>1336</v>
      </c>
      <c r="B1343" s="94"/>
      <c r="C1343" s="129" t="s">
        <v>1156</v>
      </c>
      <c r="D1343" s="111"/>
      <c r="E1343" s="112">
        <v>1</v>
      </c>
      <c r="F1343" s="111" t="s">
        <v>133</v>
      </c>
      <c r="G1343" s="111">
        <v>4200000</v>
      </c>
      <c r="H1343" s="98">
        <f t="shared" si="133"/>
        <v>4200000</v>
      </c>
      <c r="I1343" s="130"/>
      <c r="J1343" s="131"/>
      <c r="K1343" s="125"/>
      <c r="L1343" s="125"/>
      <c r="M1343" s="125"/>
      <c r="N1343" s="125"/>
      <c r="O1343" s="125"/>
      <c r="P1343" s="125"/>
      <c r="Q1343" s="125"/>
      <c r="R1343" s="125"/>
      <c r="S1343" s="125"/>
      <c r="T1343" s="125"/>
      <c r="U1343" s="125"/>
      <c r="V1343" s="128"/>
      <c r="W1343" s="128"/>
    </row>
    <row r="1344" s="76" customFormat="1" ht="13" spans="1:23">
      <c r="A1344" s="91">
        <v>1337</v>
      </c>
      <c r="B1344" s="94"/>
      <c r="C1344" s="129" t="s">
        <v>1157</v>
      </c>
      <c r="D1344" s="111"/>
      <c r="E1344" s="112">
        <v>1</v>
      </c>
      <c r="F1344" s="111" t="s">
        <v>133</v>
      </c>
      <c r="G1344" s="111">
        <v>4800000</v>
      </c>
      <c r="H1344" s="98">
        <f t="shared" si="133"/>
        <v>4800000</v>
      </c>
      <c r="I1344" s="130"/>
      <c r="J1344" s="131"/>
      <c r="K1344" s="125"/>
      <c r="L1344" s="125"/>
      <c r="M1344" s="125"/>
      <c r="N1344" s="125"/>
      <c r="O1344" s="125"/>
      <c r="P1344" s="125"/>
      <c r="Q1344" s="125"/>
      <c r="R1344" s="125"/>
      <c r="S1344" s="125"/>
      <c r="T1344" s="125"/>
      <c r="U1344" s="125"/>
      <c r="V1344" s="128"/>
      <c r="W1344" s="128"/>
    </row>
    <row r="1345" s="76" customFormat="1" ht="26" spans="1:23">
      <c r="A1345" s="91">
        <v>1338</v>
      </c>
      <c r="B1345" s="271" t="s">
        <v>59</v>
      </c>
      <c r="C1345" s="105" t="s">
        <v>1158</v>
      </c>
      <c r="D1345" s="106" t="s">
        <v>1031</v>
      </c>
      <c r="E1345" s="107"/>
      <c r="F1345" s="106"/>
      <c r="G1345" s="106"/>
      <c r="H1345" s="108">
        <f>SUM(H1346:H1347)</f>
        <v>1590000</v>
      </c>
      <c r="I1345" s="122" t="s">
        <v>65</v>
      </c>
      <c r="J1345" s="124">
        <v>1</v>
      </c>
      <c r="K1345" s="123"/>
      <c r="L1345" s="123"/>
      <c r="M1345" s="123"/>
      <c r="N1345" s="123"/>
      <c r="O1345" s="123"/>
      <c r="P1345" s="123"/>
      <c r="Q1345" s="123"/>
      <c r="R1345" s="123"/>
      <c r="S1345" s="123"/>
      <c r="T1345" s="123"/>
      <c r="U1345" s="123"/>
      <c r="V1345" s="128"/>
      <c r="W1345" s="128"/>
    </row>
    <row r="1346" s="76" customFormat="1" ht="13" spans="1:23">
      <c r="A1346" s="91">
        <v>1339</v>
      </c>
      <c r="B1346" s="145"/>
      <c r="C1346" s="129" t="s">
        <v>1159</v>
      </c>
      <c r="D1346" s="111"/>
      <c r="E1346" s="112">
        <v>10</v>
      </c>
      <c r="F1346" s="111" t="s">
        <v>102</v>
      </c>
      <c r="G1346" s="111">
        <v>108000</v>
      </c>
      <c r="H1346" s="111">
        <f>G1346*E1346</f>
        <v>1080000</v>
      </c>
      <c r="I1346" s="130"/>
      <c r="J1346" s="131"/>
      <c r="K1346" s="125"/>
      <c r="L1346" s="125"/>
      <c r="M1346" s="125"/>
      <c r="N1346" s="125"/>
      <c r="O1346" s="125"/>
      <c r="P1346" s="125"/>
      <c r="Q1346" s="125"/>
      <c r="R1346" s="125"/>
      <c r="S1346" s="125"/>
      <c r="T1346" s="125"/>
      <c r="U1346" s="125"/>
      <c r="V1346" s="128"/>
      <c r="W1346" s="128"/>
    </row>
    <row r="1347" s="76" customFormat="1" ht="13" spans="1:23">
      <c r="A1347" s="91">
        <v>1340</v>
      </c>
      <c r="B1347" s="145"/>
      <c r="C1347" s="129" t="s">
        <v>1160</v>
      </c>
      <c r="D1347" s="111"/>
      <c r="E1347" s="112">
        <v>5</v>
      </c>
      <c r="F1347" s="111" t="s">
        <v>102</v>
      </c>
      <c r="G1347" s="111">
        <v>102000</v>
      </c>
      <c r="H1347" s="111">
        <f>G1347*E1347</f>
        <v>510000</v>
      </c>
      <c r="I1347" s="130"/>
      <c r="J1347" s="131"/>
      <c r="K1347" s="125"/>
      <c r="L1347" s="125"/>
      <c r="M1347" s="125"/>
      <c r="N1347" s="125"/>
      <c r="O1347" s="125"/>
      <c r="P1347" s="125"/>
      <c r="Q1347" s="125"/>
      <c r="R1347" s="125"/>
      <c r="S1347" s="125"/>
      <c r="T1347" s="125"/>
      <c r="U1347" s="125"/>
      <c r="V1347" s="128"/>
      <c r="W1347" s="128"/>
    </row>
    <row r="1348" s="76" customFormat="1" ht="26" spans="1:23">
      <c r="A1348" s="91">
        <v>1341</v>
      </c>
      <c r="B1348" s="271" t="s">
        <v>59</v>
      </c>
      <c r="C1348" s="105" t="s">
        <v>1161</v>
      </c>
      <c r="D1348" s="106" t="s">
        <v>1031</v>
      </c>
      <c r="E1348" s="107"/>
      <c r="F1348" s="106"/>
      <c r="G1348" s="106"/>
      <c r="H1348" s="108">
        <f>SUM(H1349:H1352)</f>
        <v>10755000</v>
      </c>
      <c r="I1348" s="122" t="s">
        <v>65</v>
      </c>
      <c r="J1348" s="124">
        <v>1</v>
      </c>
      <c r="K1348" s="123"/>
      <c r="L1348" s="123"/>
      <c r="M1348" s="123"/>
      <c r="N1348" s="123"/>
      <c r="O1348" s="123"/>
      <c r="P1348" s="123"/>
      <c r="Q1348" s="123"/>
      <c r="R1348" s="123"/>
      <c r="S1348" s="123"/>
      <c r="T1348" s="123"/>
      <c r="U1348" s="123"/>
      <c r="V1348" s="128"/>
      <c r="W1348" s="128"/>
    </row>
    <row r="1349" s="76" customFormat="1" ht="13" spans="1:23">
      <c r="A1349" s="91">
        <v>1342</v>
      </c>
      <c r="B1349" s="145"/>
      <c r="C1349" s="129" t="s">
        <v>1162</v>
      </c>
      <c r="D1349" s="111"/>
      <c r="E1349" s="112">
        <v>1</v>
      </c>
      <c r="F1349" s="111" t="s">
        <v>133</v>
      </c>
      <c r="G1349" s="111">
        <v>2025000</v>
      </c>
      <c r="H1349" s="98">
        <f>G1349*E1349</f>
        <v>2025000</v>
      </c>
      <c r="I1349" s="130"/>
      <c r="J1349" s="131"/>
      <c r="K1349" s="125"/>
      <c r="L1349" s="125"/>
      <c r="M1349" s="125"/>
      <c r="N1349" s="125"/>
      <c r="O1349" s="125"/>
      <c r="P1349" s="125"/>
      <c r="Q1349" s="125"/>
      <c r="R1349" s="125"/>
      <c r="S1349" s="125"/>
      <c r="T1349" s="125"/>
      <c r="U1349" s="125"/>
      <c r="V1349" s="128"/>
      <c r="W1349" s="128"/>
    </row>
    <row r="1350" s="76" customFormat="1" ht="13" spans="1:23">
      <c r="A1350" s="91">
        <v>1343</v>
      </c>
      <c r="B1350" s="145"/>
      <c r="C1350" s="129" t="s">
        <v>1163</v>
      </c>
      <c r="D1350" s="111"/>
      <c r="E1350" s="112">
        <v>1</v>
      </c>
      <c r="F1350" s="111" t="s">
        <v>133</v>
      </c>
      <c r="G1350" s="111">
        <v>1200000</v>
      </c>
      <c r="H1350" s="98">
        <f t="shared" ref="H1350:H1352" si="134">G1350*E1350</f>
        <v>1200000</v>
      </c>
      <c r="I1350" s="130"/>
      <c r="J1350" s="131"/>
      <c r="K1350" s="125"/>
      <c r="L1350" s="125"/>
      <c r="M1350" s="125"/>
      <c r="N1350" s="125"/>
      <c r="O1350" s="125"/>
      <c r="P1350" s="125"/>
      <c r="Q1350" s="125"/>
      <c r="R1350" s="125"/>
      <c r="S1350" s="125"/>
      <c r="T1350" s="125"/>
      <c r="U1350" s="125"/>
      <c r="V1350" s="128"/>
      <c r="W1350" s="128"/>
    </row>
    <row r="1351" s="76" customFormat="1" ht="13" spans="1:23">
      <c r="A1351" s="91">
        <v>1344</v>
      </c>
      <c r="B1351" s="145"/>
      <c r="C1351" s="129" t="s">
        <v>1164</v>
      </c>
      <c r="D1351" s="111"/>
      <c r="E1351" s="112">
        <v>1</v>
      </c>
      <c r="F1351" s="111" t="s">
        <v>133</v>
      </c>
      <c r="G1351" s="111">
        <v>3450000</v>
      </c>
      <c r="H1351" s="98">
        <f t="shared" si="134"/>
        <v>3450000</v>
      </c>
      <c r="I1351" s="130"/>
      <c r="J1351" s="131"/>
      <c r="K1351" s="125"/>
      <c r="L1351" s="125"/>
      <c r="M1351" s="125"/>
      <c r="N1351" s="125"/>
      <c r="O1351" s="125"/>
      <c r="P1351" s="125"/>
      <c r="Q1351" s="125"/>
      <c r="R1351" s="125"/>
      <c r="S1351" s="125"/>
      <c r="T1351" s="125"/>
      <c r="U1351" s="125"/>
      <c r="V1351" s="128"/>
      <c r="W1351" s="128"/>
    </row>
    <row r="1352" s="76" customFormat="1" ht="13" spans="1:23">
      <c r="A1352" s="91">
        <v>1345</v>
      </c>
      <c r="B1352" s="145"/>
      <c r="C1352" s="129" t="s">
        <v>1165</v>
      </c>
      <c r="D1352" s="111"/>
      <c r="E1352" s="112">
        <v>1</v>
      </c>
      <c r="F1352" s="111" t="s">
        <v>133</v>
      </c>
      <c r="G1352" s="111">
        <v>4080000</v>
      </c>
      <c r="H1352" s="98">
        <f t="shared" si="134"/>
        <v>4080000</v>
      </c>
      <c r="I1352" s="130"/>
      <c r="J1352" s="131"/>
      <c r="K1352" s="125"/>
      <c r="L1352" s="125"/>
      <c r="M1352" s="125"/>
      <c r="N1352" s="125"/>
      <c r="O1352" s="125"/>
      <c r="P1352" s="125"/>
      <c r="Q1352" s="125"/>
      <c r="R1352" s="125"/>
      <c r="S1352" s="125"/>
      <c r="T1352" s="125"/>
      <c r="U1352" s="125"/>
      <c r="V1352" s="128"/>
      <c r="W1352" s="128"/>
    </row>
    <row r="1353" s="76" customFormat="1" ht="26" spans="1:23">
      <c r="A1353" s="91">
        <v>1346</v>
      </c>
      <c r="B1353" s="271" t="s">
        <v>59</v>
      </c>
      <c r="C1353" s="105" t="s">
        <v>1166</v>
      </c>
      <c r="D1353" s="106" t="s">
        <v>1031</v>
      </c>
      <c r="E1353" s="107"/>
      <c r="F1353" s="106"/>
      <c r="G1353" s="106"/>
      <c r="H1353" s="108">
        <f>SUM(H1354:H1360)</f>
        <v>9105000</v>
      </c>
      <c r="I1353" s="122" t="s">
        <v>65</v>
      </c>
      <c r="J1353" s="124">
        <v>1</v>
      </c>
      <c r="K1353" s="123"/>
      <c r="L1353" s="123"/>
      <c r="M1353" s="123"/>
      <c r="N1353" s="123"/>
      <c r="O1353" s="123"/>
      <c r="P1353" s="123"/>
      <c r="Q1353" s="123"/>
      <c r="R1353" s="123"/>
      <c r="S1353" s="123"/>
      <c r="T1353" s="123"/>
      <c r="U1353" s="123"/>
      <c r="V1353" s="128"/>
      <c r="W1353" s="128"/>
    </row>
    <row r="1354" s="76" customFormat="1" ht="13" spans="1:23">
      <c r="A1354" s="91">
        <v>1347</v>
      </c>
      <c r="B1354" s="145"/>
      <c r="C1354" s="129" t="s">
        <v>1167</v>
      </c>
      <c r="D1354" s="111"/>
      <c r="E1354" s="112">
        <v>1</v>
      </c>
      <c r="F1354" s="111" t="s">
        <v>133</v>
      </c>
      <c r="G1354" s="111">
        <v>3900000</v>
      </c>
      <c r="H1354" s="98">
        <f>G1354*E1354</f>
        <v>3900000</v>
      </c>
      <c r="I1354" s="130"/>
      <c r="J1354" s="125"/>
      <c r="K1354" s="125"/>
      <c r="L1354" s="125"/>
      <c r="M1354" s="125"/>
      <c r="N1354" s="125"/>
      <c r="O1354" s="125"/>
      <c r="P1354" s="125"/>
      <c r="Q1354" s="125"/>
      <c r="R1354" s="125"/>
      <c r="S1354" s="125"/>
      <c r="T1354" s="125"/>
      <c r="U1354" s="125"/>
      <c r="V1354" s="128"/>
      <c r="W1354" s="128"/>
    </row>
    <row r="1355" s="76" customFormat="1" ht="13" spans="1:23">
      <c r="A1355" s="91">
        <v>1348</v>
      </c>
      <c r="B1355" s="145"/>
      <c r="C1355" s="129" t="s">
        <v>1168</v>
      </c>
      <c r="D1355" s="111"/>
      <c r="E1355" s="112">
        <v>1</v>
      </c>
      <c r="F1355" s="111" t="s">
        <v>133</v>
      </c>
      <c r="G1355" s="111">
        <v>2775000</v>
      </c>
      <c r="H1355" s="98">
        <f t="shared" ref="H1355:H1360" si="135">G1355*E1355</f>
        <v>2775000</v>
      </c>
      <c r="I1355" s="130"/>
      <c r="J1355" s="125"/>
      <c r="K1355" s="125"/>
      <c r="L1355" s="125"/>
      <c r="M1355" s="125"/>
      <c r="N1355" s="125"/>
      <c r="O1355" s="125"/>
      <c r="P1355" s="125"/>
      <c r="Q1355" s="125"/>
      <c r="R1355" s="125"/>
      <c r="S1355" s="125"/>
      <c r="T1355" s="125"/>
      <c r="U1355" s="125"/>
      <c r="V1355" s="128"/>
      <c r="W1355" s="128"/>
    </row>
    <row r="1356" s="76" customFormat="1" ht="13" spans="1:23">
      <c r="A1356" s="91">
        <v>1349</v>
      </c>
      <c r="B1356" s="145"/>
      <c r="C1356" s="129" t="s">
        <v>1169</v>
      </c>
      <c r="D1356" s="111"/>
      <c r="E1356" s="112">
        <v>1</v>
      </c>
      <c r="F1356" s="111" t="s">
        <v>133</v>
      </c>
      <c r="G1356" s="111">
        <v>1125000</v>
      </c>
      <c r="H1356" s="98">
        <f t="shared" si="135"/>
        <v>1125000</v>
      </c>
      <c r="I1356" s="130"/>
      <c r="J1356" s="125"/>
      <c r="K1356" s="125"/>
      <c r="L1356" s="125"/>
      <c r="M1356" s="125"/>
      <c r="N1356" s="125"/>
      <c r="O1356" s="125"/>
      <c r="P1356" s="125"/>
      <c r="Q1356" s="125"/>
      <c r="R1356" s="125"/>
      <c r="S1356" s="125"/>
      <c r="T1356" s="125"/>
      <c r="U1356" s="125"/>
      <c r="V1356" s="128"/>
      <c r="W1356" s="128"/>
    </row>
    <row r="1357" s="76" customFormat="1" ht="13" spans="1:23">
      <c r="A1357" s="91">
        <v>1350</v>
      </c>
      <c r="B1357" s="145"/>
      <c r="C1357" s="129" t="s">
        <v>1170</v>
      </c>
      <c r="D1357" s="111"/>
      <c r="E1357" s="112">
        <v>1</v>
      </c>
      <c r="F1357" s="111" t="s">
        <v>133</v>
      </c>
      <c r="G1357" s="111">
        <v>825000</v>
      </c>
      <c r="H1357" s="98">
        <f t="shared" si="135"/>
        <v>825000</v>
      </c>
      <c r="I1357" s="130"/>
      <c r="J1357" s="125"/>
      <c r="K1357" s="125"/>
      <c r="L1357" s="125"/>
      <c r="M1357" s="125"/>
      <c r="N1357" s="125"/>
      <c r="O1357" s="125"/>
      <c r="P1357" s="125"/>
      <c r="Q1357" s="125"/>
      <c r="R1357" s="125"/>
      <c r="S1357" s="125"/>
      <c r="T1357" s="125"/>
      <c r="U1357" s="125"/>
      <c r="V1357" s="128"/>
      <c r="W1357" s="128"/>
    </row>
    <row r="1358" s="76" customFormat="1" ht="13" spans="1:23">
      <c r="A1358" s="91">
        <v>1351</v>
      </c>
      <c r="B1358" s="145"/>
      <c r="C1358" s="129" t="s">
        <v>1171</v>
      </c>
      <c r="D1358" s="111"/>
      <c r="E1358" s="112">
        <v>1</v>
      </c>
      <c r="F1358" s="111" t="s">
        <v>133</v>
      </c>
      <c r="G1358" s="111">
        <v>131000</v>
      </c>
      <c r="H1358" s="98">
        <f t="shared" si="135"/>
        <v>131000</v>
      </c>
      <c r="I1358" s="130"/>
      <c r="J1358" s="125"/>
      <c r="K1358" s="125"/>
      <c r="L1358" s="125"/>
      <c r="M1358" s="125"/>
      <c r="N1358" s="125"/>
      <c r="O1358" s="125"/>
      <c r="P1358" s="125"/>
      <c r="Q1358" s="125"/>
      <c r="R1358" s="125"/>
      <c r="S1358" s="125"/>
      <c r="T1358" s="125"/>
      <c r="U1358" s="125"/>
      <c r="V1358" s="128"/>
      <c r="W1358" s="128"/>
    </row>
    <row r="1359" s="76" customFormat="1" ht="13" spans="1:23">
      <c r="A1359" s="91">
        <v>1352</v>
      </c>
      <c r="B1359" s="145"/>
      <c r="C1359" s="129" t="s">
        <v>1172</v>
      </c>
      <c r="D1359" s="111"/>
      <c r="E1359" s="112">
        <v>1</v>
      </c>
      <c r="F1359" s="111" t="s">
        <v>133</v>
      </c>
      <c r="G1359" s="111">
        <v>214000</v>
      </c>
      <c r="H1359" s="98">
        <f t="shared" si="135"/>
        <v>214000</v>
      </c>
      <c r="I1359" s="130"/>
      <c r="J1359" s="125"/>
      <c r="K1359" s="125"/>
      <c r="L1359" s="125"/>
      <c r="M1359" s="125"/>
      <c r="N1359" s="125"/>
      <c r="O1359" s="125"/>
      <c r="P1359" s="125"/>
      <c r="Q1359" s="125"/>
      <c r="R1359" s="125"/>
      <c r="S1359" s="125"/>
      <c r="T1359" s="125"/>
      <c r="U1359" s="125"/>
      <c r="V1359" s="128"/>
      <c r="W1359" s="128"/>
    </row>
    <row r="1360" s="76" customFormat="1" ht="13" spans="1:23">
      <c r="A1360" s="91">
        <v>1353</v>
      </c>
      <c r="B1360" s="145"/>
      <c r="C1360" s="129" t="s">
        <v>1173</v>
      </c>
      <c r="D1360" s="111"/>
      <c r="E1360" s="112">
        <v>1</v>
      </c>
      <c r="F1360" s="111" t="s">
        <v>133</v>
      </c>
      <c r="G1360" s="111">
        <v>135000</v>
      </c>
      <c r="H1360" s="98">
        <f t="shared" si="135"/>
        <v>135000</v>
      </c>
      <c r="I1360" s="130"/>
      <c r="J1360" s="125"/>
      <c r="K1360" s="125"/>
      <c r="L1360" s="125"/>
      <c r="M1360" s="125"/>
      <c r="N1360" s="125"/>
      <c r="O1360" s="125"/>
      <c r="P1360" s="125"/>
      <c r="Q1360" s="125"/>
      <c r="R1360" s="125"/>
      <c r="S1360" s="125"/>
      <c r="T1360" s="125"/>
      <c r="U1360" s="125"/>
      <c r="V1360" s="128"/>
      <c r="W1360" s="128"/>
    </row>
    <row r="1361" s="76" customFormat="1" ht="13" spans="1:23">
      <c r="A1361" s="91">
        <v>1354</v>
      </c>
      <c r="B1361" s="271" t="s">
        <v>59</v>
      </c>
      <c r="C1361" s="105" t="s">
        <v>1174</v>
      </c>
      <c r="D1361" s="106" t="s">
        <v>1031</v>
      </c>
      <c r="E1361" s="107"/>
      <c r="F1361" s="106"/>
      <c r="G1361" s="106"/>
      <c r="H1361" s="108">
        <f>SUM(H1362:H1363)</f>
        <v>405000</v>
      </c>
      <c r="I1361" s="122" t="s">
        <v>65</v>
      </c>
      <c r="J1361" s="124">
        <v>1</v>
      </c>
      <c r="K1361" s="124"/>
      <c r="L1361" s="123"/>
      <c r="M1361" s="123"/>
      <c r="N1361" s="123"/>
      <c r="O1361" s="123"/>
      <c r="P1361" s="123"/>
      <c r="Q1361" s="123"/>
      <c r="R1361" s="123"/>
      <c r="S1361" s="123"/>
      <c r="T1361" s="123"/>
      <c r="U1361" s="123"/>
      <c r="V1361" s="128"/>
      <c r="W1361" s="128"/>
    </row>
    <row r="1362" s="76" customFormat="1" ht="13" spans="1:23">
      <c r="A1362" s="91">
        <v>1355</v>
      </c>
      <c r="B1362" s="145"/>
      <c r="C1362" s="129" t="s">
        <v>519</v>
      </c>
      <c r="D1362" s="111"/>
      <c r="E1362" s="112">
        <v>1</v>
      </c>
      <c r="F1362" s="111" t="s">
        <v>133</v>
      </c>
      <c r="G1362" s="111">
        <v>225000</v>
      </c>
      <c r="H1362" s="98">
        <f>G1362*E1362</f>
        <v>225000</v>
      </c>
      <c r="I1362" s="130"/>
      <c r="J1362" s="131"/>
      <c r="K1362" s="131"/>
      <c r="L1362" s="125"/>
      <c r="M1362" s="125"/>
      <c r="N1362" s="125"/>
      <c r="O1362" s="125"/>
      <c r="P1362" s="125"/>
      <c r="Q1362" s="125"/>
      <c r="R1362" s="125"/>
      <c r="S1362" s="125"/>
      <c r="T1362" s="125"/>
      <c r="U1362" s="125"/>
      <c r="V1362" s="128"/>
      <c r="W1362" s="128"/>
    </row>
    <row r="1363" s="76" customFormat="1" ht="13" spans="1:23">
      <c r="A1363" s="91">
        <v>1356</v>
      </c>
      <c r="B1363" s="145"/>
      <c r="C1363" s="129" t="s">
        <v>189</v>
      </c>
      <c r="D1363" s="111"/>
      <c r="E1363" s="112">
        <v>1</v>
      </c>
      <c r="F1363" s="111" t="s">
        <v>133</v>
      </c>
      <c r="G1363" s="111">
        <v>180000</v>
      </c>
      <c r="H1363" s="98">
        <f>G1363*E1363</f>
        <v>180000</v>
      </c>
      <c r="I1363" s="130"/>
      <c r="J1363" s="131"/>
      <c r="K1363" s="131"/>
      <c r="L1363" s="125"/>
      <c r="M1363" s="125"/>
      <c r="N1363" s="125"/>
      <c r="O1363" s="125"/>
      <c r="P1363" s="125"/>
      <c r="Q1363" s="125"/>
      <c r="R1363" s="125"/>
      <c r="S1363" s="125"/>
      <c r="T1363" s="125"/>
      <c r="U1363" s="125"/>
      <c r="V1363" s="128"/>
      <c r="W1363" s="128"/>
    </row>
    <row r="1364" s="76" customFormat="1" ht="13" spans="1:23">
      <c r="A1364" s="91">
        <v>1357</v>
      </c>
      <c r="B1364" s="271" t="s">
        <v>59</v>
      </c>
      <c r="C1364" s="105" t="s">
        <v>1175</v>
      </c>
      <c r="D1364" s="106" t="s">
        <v>1031</v>
      </c>
      <c r="E1364" s="107"/>
      <c r="F1364" s="106"/>
      <c r="G1364" s="106"/>
      <c r="H1364" s="108">
        <f>SUM(H1365:H1370)</f>
        <v>1492000</v>
      </c>
      <c r="I1364" s="122" t="s">
        <v>65</v>
      </c>
      <c r="J1364" s="124">
        <v>1</v>
      </c>
      <c r="K1364" s="124"/>
      <c r="L1364" s="123"/>
      <c r="M1364" s="123"/>
      <c r="N1364" s="123"/>
      <c r="O1364" s="123"/>
      <c r="P1364" s="123"/>
      <c r="Q1364" s="123"/>
      <c r="R1364" s="123"/>
      <c r="S1364" s="123"/>
      <c r="T1364" s="123"/>
      <c r="U1364" s="123"/>
      <c r="V1364" s="128"/>
      <c r="W1364" s="128"/>
    </row>
    <row r="1365" s="76" customFormat="1" ht="13" spans="1:23">
      <c r="A1365" s="91">
        <v>1358</v>
      </c>
      <c r="B1365" s="145"/>
      <c r="C1365" s="129" t="s">
        <v>519</v>
      </c>
      <c r="D1365" s="111"/>
      <c r="E1365" s="112">
        <v>1</v>
      </c>
      <c r="F1365" s="111" t="s">
        <v>133</v>
      </c>
      <c r="G1365" s="111">
        <v>375000</v>
      </c>
      <c r="H1365" s="98">
        <f>G1365*E1365</f>
        <v>375000</v>
      </c>
      <c r="I1365" s="130"/>
      <c r="J1365" s="125"/>
      <c r="K1365" s="125"/>
      <c r="L1365" s="125"/>
      <c r="M1365" s="125"/>
      <c r="N1365" s="125"/>
      <c r="O1365" s="125"/>
      <c r="P1365" s="125"/>
      <c r="Q1365" s="125"/>
      <c r="R1365" s="125"/>
      <c r="S1365" s="125"/>
      <c r="T1365" s="125"/>
      <c r="U1365" s="125"/>
      <c r="V1365" s="128"/>
      <c r="W1365" s="128"/>
    </row>
    <row r="1366" s="76" customFormat="1" ht="13" spans="1:23">
      <c r="A1366" s="91">
        <v>1359</v>
      </c>
      <c r="B1366" s="145"/>
      <c r="C1366" s="129" t="s">
        <v>1176</v>
      </c>
      <c r="D1366" s="111"/>
      <c r="E1366" s="112">
        <v>1</v>
      </c>
      <c r="F1366" s="111" t="s">
        <v>133</v>
      </c>
      <c r="G1366" s="111">
        <v>630000</v>
      </c>
      <c r="H1366" s="98">
        <f t="shared" ref="H1366:H1370" si="136">G1366*E1366</f>
        <v>630000</v>
      </c>
      <c r="I1366" s="130"/>
      <c r="J1366" s="125"/>
      <c r="K1366" s="125"/>
      <c r="L1366" s="125"/>
      <c r="M1366" s="125"/>
      <c r="N1366" s="125"/>
      <c r="O1366" s="125"/>
      <c r="P1366" s="125"/>
      <c r="Q1366" s="125"/>
      <c r="R1366" s="125"/>
      <c r="S1366" s="125"/>
      <c r="T1366" s="125"/>
      <c r="U1366" s="125"/>
      <c r="V1366" s="128"/>
      <c r="W1366" s="128"/>
    </row>
    <row r="1367" s="76" customFormat="1" ht="13" spans="1:23">
      <c r="A1367" s="91">
        <v>1360</v>
      </c>
      <c r="B1367" s="145"/>
      <c r="C1367" s="129" t="s">
        <v>1177</v>
      </c>
      <c r="D1367" s="111"/>
      <c r="E1367" s="112">
        <v>1</v>
      </c>
      <c r="F1367" s="111" t="s">
        <v>133</v>
      </c>
      <c r="G1367" s="111">
        <v>337000</v>
      </c>
      <c r="H1367" s="98">
        <f t="shared" si="136"/>
        <v>337000</v>
      </c>
      <c r="I1367" s="130"/>
      <c r="J1367" s="125"/>
      <c r="K1367" s="125"/>
      <c r="L1367" s="125"/>
      <c r="M1367" s="125"/>
      <c r="N1367" s="125"/>
      <c r="O1367" s="125"/>
      <c r="P1367" s="125"/>
      <c r="Q1367" s="125"/>
      <c r="R1367" s="125"/>
      <c r="S1367" s="125"/>
      <c r="T1367" s="125"/>
      <c r="U1367" s="125"/>
      <c r="V1367" s="128"/>
      <c r="W1367" s="128"/>
    </row>
    <row r="1368" s="76" customFormat="1" ht="13" spans="1:23">
      <c r="A1368" s="91">
        <v>1361</v>
      </c>
      <c r="B1368" s="145"/>
      <c r="C1368" s="129" t="s">
        <v>1178</v>
      </c>
      <c r="D1368" s="111"/>
      <c r="E1368" s="112">
        <v>1</v>
      </c>
      <c r="F1368" s="111" t="s">
        <v>112</v>
      </c>
      <c r="G1368" s="111">
        <v>8000</v>
      </c>
      <c r="H1368" s="98">
        <f t="shared" si="136"/>
        <v>8000</v>
      </c>
      <c r="I1368" s="113"/>
      <c r="J1368" s="125"/>
      <c r="K1368" s="125"/>
      <c r="L1368" s="125"/>
      <c r="M1368" s="125"/>
      <c r="N1368" s="125"/>
      <c r="O1368" s="125"/>
      <c r="P1368" s="125"/>
      <c r="Q1368" s="125"/>
      <c r="R1368" s="125"/>
      <c r="S1368" s="125"/>
      <c r="T1368" s="125"/>
      <c r="U1368" s="125"/>
      <c r="V1368" s="128"/>
      <c r="W1368" s="128"/>
    </row>
    <row r="1369" s="76" customFormat="1" ht="13" spans="1:23">
      <c r="A1369" s="91">
        <v>1362</v>
      </c>
      <c r="B1369" s="145"/>
      <c r="C1369" s="129" t="s">
        <v>1169</v>
      </c>
      <c r="D1369" s="111"/>
      <c r="E1369" s="112">
        <v>1</v>
      </c>
      <c r="F1369" s="111" t="s">
        <v>133</v>
      </c>
      <c r="G1369" s="111">
        <v>75000</v>
      </c>
      <c r="H1369" s="98">
        <f t="shared" si="136"/>
        <v>75000</v>
      </c>
      <c r="I1369" s="113"/>
      <c r="J1369" s="125"/>
      <c r="K1369" s="125"/>
      <c r="L1369" s="125"/>
      <c r="M1369" s="125"/>
      <c r="N1369" s="125"/>
      <c r="O1369" s="125"/>
      <c r="P1369" s="125"/>
      <c r="Q1369" s="125"/>
      <c r="R1369" s="125"/>
      <c r="S1369" s="125"/>
      <c r="T1369" s="125"/>
      <c r="U1369" s="125"/>
      <c r="V1369" s="128"/>
      <c r="W1369" s="128"/>
    </row>
    <row r="1370" s="76" customFormat="1" ht="13" spans="1:23">
      <c r="A1370" s="91">
        <v>1363</v>
      </c>
      <c r="B1370" s="145"/>
      <c r="C1370" s="129" t="s">
        <v>1179</v>
      </c>
      <c r="D1370" s="111"/>
      <c r="E1370" s="112">
        <v>1</v>
      </c>
      <c r="F1370" s="111" t="s">
        <v>133</v>
      </c>
      <c r="G1370" s="111">
        <v>67000</v>
      </c>
      <c r="H1370" s="98">
        <f t="shared" si="136"/>
        <v>67000</v>
      </c>
      <c r="I1370" s="113"/>
      <c r="J1370" s="125"/>
      <c r="K1370" s="125"/>
      <c r="L1370" s="125"/>
      <c r="M1370" s="125"/>
      <c r="N1370" s="125"/>
      <c r="O1370" s="125"/>
      <c r="P1370" s="125"/>
      <c r="Q1370" s="125"/>
      <c r="R1370" s="125"/>
      <c r="S1370" s="125"/>
      <c r="T1370" s="125"/>
      <c r="U1370" s="125"/>
      <c r="V1370" s="128"/>
      <c r="W1370" s="128"/>
    </row>
    <row r="1371" s="76" customFormat="1" ht="26" spans="1:23">
      <c r="A1371" s="91">
        <v>1364</v>
      </c>
      <c r="B1371" s="270" t="s">
        <v>586</v>
      </c>
      <c r="C1371" s="136" t="s">
        <v>1150</v>
      </c>
      <c r="D1371" s="101"/>
      <c r="E1371" s="102"/>
      <c r="F1371" s="101"/>
      <c r="G1371" s="101"/>
      <c r="H1371" s="103">
        <f>H1372+H1375+H1377</f>
        <v>4830000</v>
      </c>
      <c r="I1371" s="120" t="s">
        <v>65</v>
      </c>
      <c r="J1371" s="121">
        <f>J1372+J1375+J1377</f>
        <v>3</v>
      </c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8"/>
      <c r="W1371" s="128"/>
    </row>
    <row r="1372" s="76" customFormat="1" ht="13" spans="1:23">
      <c r="A1372" s="91">
        <v>1365</v>
      </c>
      <c r="B1372" s="271" t="s">
        <v>586</v>
      </c>
      <c r="C1372" s="105" t="s">
        <v>1180</v>
      </c>
      <c r="D1372" s="106" t="s">
        <v>1031</v>
      </c>
      <c r="E1372" s="107"/>
      <c r="F1372" s="106"/>
      <c r="G1372" s="106"/>
      <c r="H1372" s="108">
        <f>SUM(H1373:H1374)</f>
        <v>1665000</v>
      </c>
      <c r="I1372" s="122" t="s">
        <v>65</v>
      </c>
      <c r="J1372" s="124">
        <v>1</v>
      </c>
      <c r="K1372" s="123"/>
      <c r="L1372" s="123"/>
      <c r="M1372" s="123"/>
      <c r="N1372" s="123"/>
      <c r="O1372" s="123"/>
      <c r="P1372" s="123"/>
      <c r="Q1372" s="123"/>
      <c r="R1372" s="123"/>
      <c r="S1372" s="123"/>
      <c r="T1372" s="123"/>
      <c r="U1372" s="123"/>
      <c r="V1372" s="128"/>
      <c r="W1372" s="128"/>
    </row>
    <row r="1373" s="76" customFormat="1" ht="13" spans="1:23">
      <c r="A1373" s="91">
        <v>1366</v>
      </c>
      <c r="B1373" s="94"/>
      <c r="C1373" s="129" t="s">
        <v>1181</v>
      </c>
      <c r="D1373" s="111"/>
      <c r="E1373" s="112">
        <v>1</v>
      </c>
      <c r="F1373" s="111" t="s">
        <v>133</v>
      </c>
      <c r="G1373" s="111">
        <v>1125000</v>
      </c>
      <c r="H1373" s="98">
        <f>G1373*E1373</f>
        <v>1125000</v>
      </c>
      <c r="I1373" s="130"/>
      <c r="J1373" s="131"/>
      <c r="K1373" s="125"/>
      <c r="L1373" s="125"/>
      <c r="M1373" s="125"/>
      <c r="N1373" s="125"/>
      <c r="O1373" s="125"/>
      <c r="P1373" s="125"/>
      <c r="Q1373" s="125"/>
      <c r="R1373" s="125"/>
      <c r="S1373" s="125"/>
      <c r="T1373" s="125"/>
      <c r="U1373" s="125"/>
      <c r="V1373" s="128"/>
      <c r="W1373" s="128"/>
    </row>
    <row r="1374" s="76" customFormat="1" ht="13" spans="1:23">
      <c r="A1374" s="91">
        <v>1367</v>
      </c>
      <c r="B1374" s="94"/>
      <c r="C1374" s="129" t="s">
        <v>1182</v>
      </c>
      <c r="D1374" s="111"/>
      <c r="E1374" s="112">
        <v>1</v>
      </c>
      <c r="F1374" s="111" t="s">
        <v>133</v>
      </c>
      <c r="G1374" s="111">
        <v>540000</v>
      </c>
      <c r="H1374" s="98">
        <f>G1374*E1374</f>
        <v>540000</v>
      </c>
      <c r="I1374" s="130"/>
      <c r="J1374" s="131"/>
      <c r="K1374" s="125"/>
      <c r="L1374" s="125"/>
      <c r="M1374" s="125"/>
      <c r="N1374" s="125"/>
      <c r="O1374" s="125"/>
      <c r="P1374" s="125"/>
      <c r="Q1374" s="125"/>
      <c r="R1374" s="125"/>
      <c r="S1374" s="125"/>
      <c r="T1374" s="125"/>
      <c r="U1374" s="125"/>
      <c r="V1374" s="128"/>
      <c r="W1374" s="128"/>
    </row>
    <row r="1375" s="76" customFormat="1" ht="26" spans="1:23">
      <c r="A1375" s="91">
        <v>1368</v>
      </c>
      <c r="B1375" s="271" t="s">
        <v>586</v>
      </c>
      <c r="C1375" s="105" t="s">
        <v>1161</v>
      </c>
      <c r="D1375" s="106" t="s">
        <v>1031</v>
      </c>
      <c r="E1375" s="107"/>
      <c r="F1375" s="106"/>
      <c r="G1375" s="106"/>
      <c r="H1375" s="108">
        <f>H1376</f>
        <v>1275000</v>
      </c>
      <c r="I1375" s="122" t="s">
        <v>65</v>
      </c>
      <c r="J1375" s="124">
        <v>1</v>
      </c>
      <c r="K1375" s="123"/>
      <c r="L1375" s="123"/>
      <c r="M1375" s="123"/>
      <c r="N1375" s="123"/>
      <c r="O1375" s="123"/>
      <c r="P1375" s="123"/>
      <c r="Q1375" s="123"/>
      <c r="R1375" s="123"/>
      <c r="S1375" s="123"/>
      <c r="T1375" s="123"/>
      <c r="U1375" s="123"/>
      <c r="V1375" s="128"/>
      <c r="W1375" s="128"/>
    </row>
    <row r="1376" s="76" customFormat="1" ht="13" spans="1:23">
      <c r="A1376" s="91">
        <v>1369</v>
      </c>
      <c r="B1376" s="94"/>
      <c r="C1376" s="129" t="s">
        <v>1183</v>
      </c>
      <c r="D1376" s="111"/>
      <c r="E1376" s="112">
        <v>1</v>
      </c>
      <c r="F1376" s="111" t="s">
        <v>133</v>
      </c>
      <c r="G1376" s="111">
        <v>1275000</v>
      </c>
      <c r="H1376" s="98">
        <f>G1376*E1376</f>
        <v>1275000</v>
      </c>
      <c r="I1376" s="130"/>
      <c r="J1376" s="131"/>
      <c r="K1376" s="125"/>
      <c r="L1376" s="125"/>
      <c r="M1376" s="125"/>
      <c r="N1376" s="125"/>
      <c r="O1376" s="125"/>
      <c r="P1376" s="125"/>
      <c r="Q1376" s="125"/>
      <c r="R1376" s="125"/>
      <c r="S1376" s="125"/>
      <c r="T1376" s="125"/>
      <c r="U1376" s="125"/>
      <c r="V1376" s="128"/>
      <c r="W1376" s="128"/>
    </row>
    <row r="1377" s="76" customFormat="1" ht="26" spans="1:23">
      <c r="A1377" s="91">
        <v>1370</v>
      </c>
      <c r="B1377" s="271" t="s">
        <v>586</v>
      </c>
      <c r="C1377" s="105" t="s">
        <v>1184</v>
      </c>
      <c r="D1377" s="106" t="s">
        <v>1031</v>
      </c>
      <c r="E1377" s="107"/>
      <c r="F1377" s="106"/>
      <c r="G1377" s="106"/>
      <c r="H1377" s="108">
        <f>SUM(H1378:H1380)</f>
        <v>1890000</v>
      </c>
      <c r="I1377" s="122" t="s">
        <v>65</v>
      </c>
      <c r="J1377" s="124">
        <v>1</v>
      </c>
      <c r="K1377" s="123"/>
      <c r="L1377" s="123"/>
      <c r="M1377" s="123"/>
      <c r="N1377" s="123"/>
      <c r="O1377" s="123"/>
      <c r="P1377" s="123"/>
      <c r="Q1377" s="123"/>
      <c r="R1377" s="123"/>
      <c r="S1377" s="123"/>
      <c r="T1377" s="123"/>
      <c r="U1377" s="123"/>
      <c r="V1377" s="128"/>
      <c r="W1377" s="128"/>
    </row>
    <row r="1378" s="76" customFormat="1" ht="13" spans="1:23">
      <c r="A1378" s="91">
        <v>1371</v>
      </c>
      <c r="B1378" s="94"/>
      <c r="C1378" s="129" t="s">
        <v>1185</v>
      </c>
      <c r="D1378" s="111"/>
      <c r="E1378" s="112">
        <v>1</v>
      </c>
      <c r="F1378" s="111" t="s">
        <v>133</v>
      </c>
      <c r="G1378" s="98">
        <v>926000</v>
      </c>
      <c r="H1378" s="98">
        <f>G1378*E1378</f>
        <v>926000</v>
      </c>
      <c r="I1378" s="130"/>
      <c r="J1378" s="131"/>
      <c r="K1378" s="125"/>
      <c r="L1378" s="125"/>
      <c r="M1378" s="125"/>
      <c r="N1378" s="125"/>
      <c r="O1378" s="125"/>
      <c r="P1378" s="125"/>
      <c r="Q1378" s="125"/>
      <c r="R1378" s="125"/>
      <c r="S1378" s="125"/>
      <c r="T1378" s="125"/>
      <c r="U1378" s="125"/>
      <c r="V1378" s="128"/>
      <c r="W1378" s="128"/>
    </row>
    <row r="1379" s="76" customFormat="1" ht="13" spans="1:23">
      <c r="A1379" s="91">
        <v>1372</v>
      </c>
      <c r="B1379" s="94"/>
      <c r="C1379" s="129" t="s">
        <v>1186</v>
      </c>
      <c r="D1379" s="111"/>
      <c r="E1379" s="112">
        <v>1</v>
      </c>
      <c r="F1379" s="111" t="s">
        <v>133</v>
      </c>
      <c r="G1379" s="98">
        <v>926000</v>
      </c>
      <c r="H1379" s="98">
        <f>G1379*E1379</f>
        <v>926000</v>
      </c>
      <c r="I1379" s="130"/>
      <c r="J1379" s="131"/>
      <c r="K1379" s="125"/>
      <c r="L1379" s="125"/>
      <c r="M1379" s="125"/>
      <c r="N1379" s="125"/>
      <c r="O1379" s="125"/>
      <c r="P1379" s="125"/>
      <c r="Q1379" s="125"/>
      <c r="R1379" s="125"/>
      <c r="S1379" s="125"/>
      <c r="T1379" s="125"/>
      <c r="U1379" s="125"/>
      <c r="V1379" s="128"/>
      <c r="W1379" s="128"/>
    </row>
    <row r="1380" s="76" customFormat="1" ht="13" spans="1:23">
      <c r="A1380" s="91">
        <v>1373</v>
      </c>
      <c r="B1380" s="94"/>
      <c r="C1380" s="129" t="s">
        <v>1187</v>
      </c>
      <c r="D1380" s="111"/>
      <c r="E1380" s="112">
        <v>1</v>
      </c>
      <c r="F1380" s="111" t="s">
        <v>133</v>
      </c>
      <c r="G1380" s="111">
        <v>38000</v>
      </c>
      <c r="H1380" s="98">
        <f>G1380*E1380</f>
        <v>38000</v>
      </c>
      <c r="I1380" s="113"/>
      <c r="J1380" s="125"/>
      <c r="K1380" s="125"/>
      <c r="L1380" s="125"/>
      <c r="M1380" s="125"/>
      <c r="N1380" s="125"/>
      <c r="O1380" s="125"/>
      <c r="P1380" s="125"/>
      <c r="Q1380" s="125"/>
      <c r="R1380" s="125"/>
      <c r="S1380" s="125"/>
      <c r="T1380" s="125"/>
      <c r="U1380" s="125"/>
      <c r="V1380" s="128"/>
      <c r="W1380" s="128"/>
    </row>
    <row r="1381" s="76" customFormat="1" ht="26" spans="1:23">
      <c r="A1381" s="91">
        <v>1374</v>
      </c>
      <c r="B1381" s="270" t="s">
        <v>588</v>
      </c>
      <c r="C1381" s="136" t="s">
        <v>1188</v>
      </c>
      <c r="D1381" s="101"/>
      <c r="E1381" s="102"/>
      <c r="F1381" s="101"/>
      <c r="G1381" s="101"/>
      <c r="H1381" s="103">
        <f>H1382+H1387+H1390</f>
        <v>60758000</v>
      </c>
      <c r="I1381" s="120" t="s">
        <v>65</v>
      </c>
      <c r="J1381" s="121">
        <f>J1382+J1387+J1390</f>
        <v>3</v>
      </c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8"/>
      <c r="W1381" s="128"/>
    </row>
    <row r="1382" s="76" customFormat="1" ht="13" spans="1:23">
      <c r="A1382" s="91">
        <v>1375</v>
      </c>
      <c r="B1382" s="271" t="s">
        <v>588</v>
      </c>
      <c r="C1382" s="105" t="s">
        <v>1189</v>
      </c>
      <c r="D1382" s="106" t="s">
        <v>1031</v>
      </c>
      <c r="E1382" s="107"/>
      <c r="F1382" s="106"/>
      <c r="G1382" s="106"/>
      <c r="H1382" s="108">
        <f>SUM(H1383:H1386)</f>
        <v>35798000</v>
      </c>
      <c r="I1382" s="122" t="s">
        <v>65</v>
      </c>
      <c r="J1382" s="124">
        <v>1</v>
      </c>
      <c r="K1382" s="123"/>
      <c r="L1382" s="123"/>
      <c r="M1382" s="123"/>
      <c r="N1382" s="123"/>
      <c r="O1382" s="123"/>
      <c r="P1382" s="123"/>
      <c r="Q1382" s="123"/>
      <c r="R1382" s="123"/>
      <c r="S1382" s="123"/>
      <c r="T1382" s="123"/>
      <c r="U1382" s="123"/>
      <c r="V1382" s="128"/>
      <c r="W1382" s="128"/>
    </row>
    <row r="1383" s="76" customFormat="1" ht="37.5" spans="1:23">
      <c r="A1383" s="91">
        <v>1376</v>
      </c>
      <c r="B1383" s="94"/>
      <c r="C1383" s="114" t="s">
        <v>1190</v>
      </c>
      <c r="D1383" s="111"/>
      <c r="E1383" s="112">
        <v>1</v>
      </c>
      <c r="F1383" s="111" t="s">
        <v>133</v>
      </c>
      <c r="G1383" s="111">
        <v>11400000</v>
      </c>
      <c r="H1383" s="98">
        <f>G1383*E1383</f>
        <v>11400000</v>
      </c>
      <c r="I1383" s="113"/>
      <c r="J1383" s="131"/>
      <c r="K1383" s="125"/>
      <c r="L1383" s="125"/>
      <c r="M1383" s="125"/>
      <c r="N1383" s="125"/>
      <c r="O1383" s="125"/>
      <c r="P1383" s="125"/>
      <c r="Q1383" s="125"/>
      <c r="R1383" s="125"/>
      <c r="S1383" s="125"/>
      <c r="T1383" s="125"/>
      <c r="U1383" s="125"/>
      <c r="V1383" s="128"/>
      <c r="W1383" s="128"/>
    </row>
    <row r="1384" s="76" customFormat="1" ht="13" spans="1:23">
      <c r="A1384" s="91">
        <v>1377</v>
      </c>
      <c r="B1384" s="94"/>
      <c r="C1384" s="114" t="s">
        <v>1191</v>
      </c>
      <c r="D1384" s="111"/>
      <c r="E1384" s="112">
        <v>1</v>
      </c>
      <c r="F1384" s="111" t="s">
        <v>133</v>
      </c>
      <c r="G1384" s="111">
        <v>10935000</v>
      </c>
      <c r="H1384" s="98">
        <f t="shared" ref="H1384:H1386" si="137">G1384*E1384</f>
        <v>10935000</v>
      </c>
      <c r="I1384" s="113"/>
      <c r="J1384" s="131"/>
      <c r="K1384" s="125"/>
      <c r="L1384" s="125"/>
      <c r="M1384" s="125"/>
      <c r="N1384" s="125"/>
      <c r="O1384" s="125"/>
      <c r="P1384" s="125"/>
      <c r="Q1384" s="125"/>
      <c r="R1384" s="125"/>
      <c r="S1384" s="125"/>
      <c r="T1384" s="125"/>
      <c r="U1384" s="125"/>
      <c r="V1384" s="128"/>
      <c r="W1384" s="128"/>
    </row>
    <row r="1385" s="76" customFormat="1" ht="13" spans="1:23">
      <c r="A1385" s="91">
        <v>1378</v>
      </c>
      <c r="B1385" s="94"/>
      <c r="C1385" s="114" t="s">
        <v>1192</v>
      </c>
      <c r="D1385" s="111"/>
      <c r="E1385" s="112">
        <v>1</v>
      </c>
      <c r="F1385" s="111" t="s">
        <v>133</v>
      </c>
      <c r="G1385" s="111">
        <v>10335000</v>
      </c>
      <c r="H1385" s="98">
        <f t="shared" si="137"/>
        <v>10335000</v>
      </c>
      <c r="I1385" s="113"/>
      <c r="J1385" s="131"/>
      <c r="K1385" s="125"/>
      <c r="L1385" s="125"/>
      <c r="M1385" s="125"/>
      <c r="N1385" s="125"/>
      <c r="O1385" s="125"/>
      <c r="P1385" s="125"/>
      <c r="Q1385" s="125"/>
      <c r="R1385" s="125"/>
      <c r="S1385" s="125"/>
      <c r="T1385" s="125"/>
      <c r="U1385" s="125"/>
      <c r="V1385" s="128"/>
      <c r="W1385" s="128"/>
    </row>
    <row r="1386" s="76" customFormat="1" ht="25" spans="1:23">
      <c r="A1386" s="91">
        <v>1379</v>
      </c>
      <c r="B1386" s="94"/>
      <c r="C1386" s="114" t="s">
        <v>1193</v>
      </c>
      <c r="D1386" s="111"/>
      <c r="E1386" s="112">
        <v>1</v>
      </c>
      <c r="F1386" s="111" t="s">
        <v>133</v>
      </c>
      <c r="G1386" s="111">
        <v>3128000</v>
      </c>
      <c r="H1386" s="98">
        <f t="shared" si="137"/>
        <v>3128000</v>
      </c>
      <c r="I1386" s="113"/>
      <c r="J1386" s="131"/>
      <c r="K1386" s="125"/>
      <c r="L1386" s="125"/>
      <c r="M1386" s="125"/>
      <c r="N1386" s="125"/>
      <c r="O1386" s="125"/>
      <c r="P1386" s="125"/>
      <c r="Q1386" s="125"/>
      <c r="R1386" s="125"/>
      <c r="S1386" s="125"/>
      <c r="T1386" s="125"/>
      <c r="U1386" s="125"/>
      <c r="V1386" s="128"/>
      <c r="W1386" s="128"/>
    </row>
    <row r="1387" s="76" customFormat="1" ht="26" spans="1:23">
      <c r="A1387" s="91">
        <v>1380</v>
      </c>
      <c r="B1387" s="271" t="s">
        <v>1194</v>
      </c>
      <c r="C1387" s="105" t="s">
        <v>1161</v>
      </c>
      <c r="D1387" s="106" t="s">
        <v>1031</v>
      </c>
      <c r="E1387" s="107"/>
      <c r="F1387" s="106"/>
      <c r="G1387" s="106"/>
      <c r="H1387" s="108">
        <f>SUM(H1388:H1389)</f>
        <v>23625000</v>
      </c>
      <c r="I1387" s="122" t="s">
        <v>65</v>
      </c>
      <c r="J1387" s="124">
        <v>1</v>
      </c>
      <c r="K1387" s="123"/>
      <c r="L1387" s="123"/>
      <c r="M1387" s="123"/>
      <c r="N1387" s="123"/>
      <c r="O1387" s="123"/>
      <c r="P1387" s="123"/>
      <c r="Q1387" s="123"/>
      <c r="R1387" s="123"/>
      <c r="S1387" s="123"/>
      <c r="T1387" s="123"/>
      <c r="U1387" s="123"/>
      <c r="V1387" s="128"/>
      <c r="W1387" s="128"/>
    </row>
    <row r="1388" s="76" customFormat="1" ht="25" spans="1:23">
      <c r="A1388" s="91">
        <v>1381</v>
      </c>
      <c r="B1388" s="94"/>
      <c r="C1388" s="114" t="s">
        <v>1195</v>
      </c>
      <c r="D1388" s="111"/>
      <c r="E1388" s="112">
        <v>1</v>
      </c>
      <c r="F1388" s="111" t="s">
        <v>133</v>
      </c>
      <c r="G1388" s="111">
        <v>20850000</v>
      </c>
      <c r="H1388" s="98">
        <f>G1388*E1388</f>
        <v>20850000</v>
      </c>
      <c r="I1388" s="113"/>
      <c r="J1388" s="131"/>
      <c r="K1388" s="125"/>
      <c r="L1388" s="125"/>
      <c r="M1388" s="125"/>
      <c r="N1388" s="125"/>
      <c r="O1388" s="125"/>
      <c r="P1388" s="125"/>
      <c r="Q1388" s="125"/>
      <c r="R1388" s="125"/>
      <c r="S1388" s="125"/>
      <c r="T1388" s="125"/>
      <c r="U1388" s="125"/>
      <c r="V1388" s="128"/>
      <c r="W1388" s="128"/>
    </row>
    <row r="1389" s="76" customFormat="1" ht="25" spans="1:23">
      <c r="A1389" s="91">
        <v>1382</v>
      </c>
      <c r="B1389" s="94"/>
      <c r="C1389" s="114" t="s">
        <v>1196</v>
      </c>
      <c r="D1389" s="111"/>
      <c r="E1389" s="112">
        <v>1</v>
      </c>
      <c r="F1389" s="111" t="s">
        <v>133</v>
      </c>
      <c r="G1389" s="111">
        <v>2775000</v>
      </c>
      <c r="H1389" s="98">
        <f>G1389*E1389</f>
        <v>2775000</v>
      </c>
      <c r="I1389" s="113"/>
      <c r="J1389" s="131"/>
      <c r="K1389" s="125"/>
      <c r="L1389" s="125"/>
      <c r="M1389" s="125"/>
      <c r="N1389" s="125"/>
      <c r="O1389" s="125"/>
      <c r="P1389" s="125"/>
      <c r="Q1389" s="125"/>
      <c r="R1389" s="125"/>
      <c r="S1389" s="125"/>
      <c r="T1389" s="125"/>
      <c r="U1389" s="125"/>
      <c r="V1389" s="128"/>
      <c r="W1389" s="128"/>
    </row>
    <row r="1390" s="76" customFormat="1" ht="26" spans="1:23">
      <c r="A1390" s="91">
        <v>1383</v>
      </c>
      <c r="B1390" s="271" t="s">
        <v>1194</v>
      </c>
      <c r="C1390" s="105" t="s">
        <v>1166</v>
      </c>
      <c r="D1390" s="106" t="s">
        <v>1031</v>
      </c>
      <c r="E1390" s="107"/>
      <c r="F1390" s="106"/>
      <c r="G1390" s="106"/>
      <c r="H1390" s="108">
        <f>SUM(H1391:H1397)</f>
        <v>1335000</v>
      </c>
      <c r="I1390" s="122" t="s">
        <v>65</v>
      </c>
      <c r="J1390" s="124">
        <v>1</v>
      </c>
      <c r="K1390" s="123"/>
      <c r="L1390" s="123"/>
      <c r="M1390" s="123"/>
      <c r="N1390" s="123"/>
      <c r="O1390" s="123"/>
      <c r="P1390" s="123"/>
      <c r="Q1390" s="123"/>
      <c r="R1390" s="123"/>
      <c r="S1390" s="123"/>
      <c r="T1390" s="123"/>
      <c r="U1390" s="123"/>
      <c r="V1390" s="128"/>
      <c r="W1390" s="128"/>
    </row>
    <row r="1391" s="76" customFormat="1" ht="13" spans="1:23">
      <c r="A1391" s="91">
        <v>1384</v>
      </c>
      <c r="B1391" s="94"/>
      <c r="C1391" s="129" t="s">
        <v>1197</v>
      </c>
      <c r="D1391" s="111"/>
      <c r="E1391" s="112">
        <v>1</v>
      </c>
      <c r="F1391" s="111" t="s">
        <v>133</v>
      </c>
      <c r="G1391" s="111">
        <v>225000</v>
      </c>
      <c r="H1391" s="98">
        <f>G1391*E1391</f>
        <v>225000</v>
      </c>
      <c r="I1391" s="113"/>
      <c r="J1391" s="125"/>
      <c r="K1391" s="125"/>
      <c r="L1391" s="125"/>
      <c r="M1391" s="125"/>
      <c r="N1391" s="125"/>
      <c r="O1391" s="125"/>
      <c r="P1391" s="125"/>
      <c r="Q1391" s="125"/>
      <c r="R1391" s="125"/>
      <c r="S1391" s="125"/>
      <c r="T1391" s="125"/>
      <c r="U1391" s="125"/>
      <c r="V1391" s="128"/>
      <c r="W1391" s="128"/>
    </row>
    <row r="1392" s="76" customFormat="1" ht="13" spans="1:23">
      <c r="A1392" s="91">
        <v>1385</v>
      </c>
      <c r="B1392" s="94"/>
      <c r="C1392" s="129" t="s">
        <v>1198</v>
      </c>
      <c r="D1392" s="111"/>
      <c r="E1392" s="112">
        <v>1</v>
      </c>
      <c r="F1392" s="111" t="s">
        <v>133</v>
      </c>
      <c r="G1392" s="111">
        <v>142000</v>
      </c>
      <c r="H1392" s="98">
        <f t="shared" ref="H1392:H1397" si="138">G1392*E1392</f>
        <v>142000</v>
      </c>
      <c r="I1392" s="113"/>
      <c r="J1392" s="125"/>
      <c r="K1392" s="125"/>
      <c r="L1392" s="125"/>
      <c r="M1392" s="125"/>
      <c r="N1392" s="125"/>
      <c r="O1392" s="125"/>
      <c r="P1392" s="125"/>
      <c r="Q1392" s="125"/>
      <c r="R1392" s="125"/>
      <c r="S1392" s="125"/>
      <c r="T1392" s="125"/>
      <c r="U1392" s="125"/>
      <c r="V1392" s="128"/>
      <c r="W1392" s="128"/>
    </row>
    <row r="1393" s="76" customFormat="1" ht="13" spans="1:23">
      <c r="A1393" s="91">
        <v>1386</v>
      </c>
      <c r="B1393" s="94"/>
      <c r="C1393" s="129" t="s">
        <v>1199</v>
      </c>
      <c r="D1393" s="111"/>
      <c r="E1393" s="112">
        <v>1</v>
      </c>
      <c r="F1393" s="111" t="s">
        <v>133</v>
      </c>
      <c r="G1393" s="111">
        <v>90000</v>
      </c>
      <c r="H1393" s="98">
        <f t="shared" si="138"/>
        <v>90000</v>
      </c>
      <c r="I1393" s="113"/>
      <c r="J1393" s="125"/>
      <c r="K1393" s="125"/>
      <c r="L1393" s="125"/>
      <c r="M1393" s="125"/>
      <c r="N1393" s="125"/>
      <c r="O1393" s="125"/>
      <c r="P1393" s="125"/>
      <c r="Q1393" s="125"/>
      <c r="R1393" s="125"/>
      <c r="S1393" s="125"/>
      <c r="T1393" s="125"/>
      <c r="U1393" s="125"/>
      <c r="V1393" s="128"/>
      <c r="W1393" s="128"/>
    </row>
    <row r="1394" s="76" customFormat="1" ht="13" spans="1:23">
      <c r="A1394" s="91">
        <v>1387</v>
      </c>
      <c r="B1394" s="94"/>
      <c r="C1394" s="129" t="s">
        <v>1200</v>
      </c>
      <c r="D1394" s="111"/>
      <c r="E1394" s="112">
        <v>1</v>
      </c>
      <c r="F1394" s="111" t="s">
        <v>133</v>
      </c>
      <c r="G1394" s="111">
        <v>37000</v>
      </c>
      <c r="H1394" s="98">
        <f t="shared" si="138"/>
        <v>37000</v>
      </c>
      <c r="I1394" s="113"/>
      <c r="J1394" s="125"/>
      <c r="K1394" s="125"/>
      <c r="L1394" s="125"/>
      <c r="M1394" s="125"/>
      <c r="N1394" s="125"/>
      <c r="O1394" s="125"/>
      <c r="P1394" s="125"/>
      <c r="Q1394" s="125"/>
      <c r="R1394" s="125"/>
      <c r="S1394" s="125"/>
      <c r="T1394" s="125"/>
      <c r="U1394" s="125"/>
      <c r="V1394" s="128"/>
      <c r="W1394" s="128"/>
    </row>
    <row r="1395" s="76" customFormat="1" ht="13" spans="1:23">
      <c r="A1395" s="91">
        <v>1388</v>
      </c>
      <c r="B1395" s="94"/>
      <c r="C1395" s="129" t="s">
        <v>1201</v>
      </c>
      <c r="D1395" s="111"/>
      <c r="E1395" s="112">
        <v>1</v>
      </c>
      <c r="F1395" s="111" t="s">
        <v>133</v>
      </c>
      <c r="G1395" s="111">
        <v>75000</v>
      </c>
      <c r="H1395" s="98">
        <f t="shared" si="138"/>
        <v>75000</v>
      </c>
      <c r="I1395" s="113"/>
      <c r="J1395" s="125"/>
      <c r="K1395" s="125"/>
      <c r="L1395" s="125"/>
      <c r="M1395" s="125"/>
      <c r="N1395" s="125"/>
      <c r="O1395" s="125"/>
      <c r="P1395" s="125"/>
      <c r="Q1395" s="125"/>
      <c r="R1395" s="125"/>
      <c r="S1395" s="125"/>
      <c r="T1395" s="125"/>
      <c r="U1395" s="125"/>
      <c r="V1395" s="128"/>
      <c r="W1395" s="128"/>
    </row>
    <row r="1396" s="76" customFormat="1" ht="13" spans="1:23">
      <c r="A1396" s="91">
        <v>1389</v>
      </c>
      <c r="B1396" s="94"/>
      <c r="C1396" s="129" t="s">
        <v>1202</v>
      </c>
      <c r="D1396" s="111"/>
      <c r="E1396" s="112">
        <v>1</v>
      </c>
      <c r="F1396" s="111" t="s">
        <v>133</v>
      </c>
      <c r="G1396" s="111">
        <v>307000</v>
      </c>
      <c r="H1396" s="98">
        <f t="shared" si="138"/>
        <v>307000</v>
      </c>
      <c r="I1396" s="113"/>
      <c r="J1396" s="125"/>
      <c r="K1396" s="125"/>
      <c r="L1396" s="125"/>
      <c r="M1396" s="125"/>
      <c r="N1396" s="125"/>
      <c r="O1396" s="125"/>
      <c r="P1396" s="125"/>
      <c r="Q1396" s="125"/>
      <c r="R1396" s="125"/>
      <c r="S1396" s="125"/>
      <c r="T1396" s="125"/>
      <c r="U1396" s="125"/>
      <c r="V1396" s="128"/>
      <c r="W1396" s="128"/>
    </row>
    <row r="1397" s="76" customFormat="1" ht="13" spans="1:23">
      <c r="A1397" s="91">
        <v>1390</v>
      </c>
      <c r="B1397" s="94"/>
      <c r="C1397" s="129" t="s">
        <v>1203</v>
      </c>
      <c r="D1397" s="111"/>
      <c r="E1397" s="112">
        <v>1</v>
      </c>
      <c r="F1397" s="111" t="s">
        <v>133</v>
      </c>
      <c r="G1397" s="111">
        <v>459000</v>
      </c>
      <c r="H1397" s="98">
        <f t="shared" si="138"/>
        <v>459000</v>
      </c>
      <c r="I1397" s="113"/>
      <c r="J1397" s="125"/>
      <c r="K1397" s="125"/>
      <c r="L1397" s="125"/>
      <c r="M1397" s="125"/>
      <c r="N1397" s="125"/>
      <c r="O1397" s="125"/>
      <c r="P1397" s="125"/>
      <c r="Q1397" s="125"/>
      <c r="R1397" s="125"/>
      <c r="S1397" s="125"/>
      <c r="T1397" s="125"/>
      <c r="U1397" s="125"/>
      <c r="V1397" s="128"/>
      <c r="W1397" s="128"/>
    </row>
    <row r="1398" s="76" customFormat="1" ht="13" spans="1:23">
      <c r="A1398" s="91">
        <v>1391</v>
      </c>
      <c r="B1398" s="270" t="s">
        <v>62</v>
      </c>
      <c r="C1398" s="136" t="s">
        <v>1204</v>
      </c>
      <c r="D1398" s="101"/>
      <c r="E1398" s="102"/>
      <c r="F1398" s="101"/>
      <c r="G1398" s="101"/>
      <c r="H1398" s="103">
        <f>H1399+H1405</f>
        <v>455466500</v>
      </c>
      <c r="I1398" s="120" t="s">
        <v>65</v>
      </c>
      <c r="J1398" s="121">
        <f>J1399+J1405</f>
        <v>2</v>
      </c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8"/>
      <c r="W1398" s="128"/>
    </row>
    <row r="1399" s="76" customFormat="1" ht="13" spans="1:23">
      <c r="A1399" s="91">
        <v>1392</v>
      </c>
      <c r="B1399" s="104"/>
      <c r="C1399" s="105" t="s">
        <v>63</v>
      </c>
      <c r="D1399" s="106" t="s">
        <v>228</v>
      </c>
      <c r="E1399" s="107"/>
      <c r="F1399" s="106"/>
      <c r="G1399" s="106"/>
      <c r="H1399" s="108">
        <f>SUM(H1400:H1404)</f>
        <v>98796000</v>
      </c>
      <c r="I1399" s="122" t="s">
        <v>65</v>
      </c>
      <c r="J1399" s="124">
        <v>1</v>
      </c>
      <c r="K1399" s="123"/>
      <c r="L1399" s="123"/>
      <c r="M1399" s="123"/>
      <c r="N1399" s="123"/>
      <c r="O1399" s="123"/>
      <c r="P1399" s="123"/>
      <c r="Q1399" s="123"/>
      <c r="R1399" s="123"/>
      <c r="S1399" s="123"/>
      <c r="T1399" s="123"/>
      <c r="U1399" s="123"/>
      <c r="V1399" s="128"/>
      <c r="W1399" s="128"/>
    </row>
    <row r="1400" s="76" customFormat="1" ht="13" spans="1:23">
      <c r="A1400" s="91">
        <v>1393</v>
      </c>
      <c r="B1400" s="94"/>
      <c r="C1400" s="129" t="s">
        <v>1144</v>
      </c>
      <c r="D1400" s="111"/>
      <c r="E1400" s="112">
        <v>4</v>
      </c>
      <c r="F1400" s="111" t="s">
        <v>102</v>
      </c>
      <c r="G1400" s="111">
        <v>2748500</v>
      </c>
      <c r="H1400" s="98">
        <f>G1400*E1400</f>
        <v>10994000</v>
      </c>
      <c r="I1400" s="113"/>
      <c r="J1400" s="131"/>
      <c r="K1400" s="125"/>
      <c r="L1400" s="125"/>
      <c r="M1400" s="125"/>
      <c r="N1400" s="125"/>
      <c r="O1400" s="125"/>
      <c r="P1400" s="125"/>
      <c r="Q1400" s="125"/>
      <c r="R1400" s="125"/>
      <c r="S1400" s="125"/>
      <c r="T1400" s="125"/>
      <c r="U1400" s="125"/>
      <c r="V1400" s="128"/>
      <c r="W1400" s="128"/>
    </row>
    <row r="1401" s="76" customFormat="1" ht="13" spans="1:23">
      <c r="A1401" s="91">
        <v>1394</v>
      </c>
      <c r="B1401" s="94"/>
      <c r="C1401" s="129" t="s">
        <v>1145</v>
      </c>
      <c r="D1401" s="111"/>
      <c r="E1401" s="112">
        <v>40</v>
      </c>
      <c r="F1401" s="111" t="s">
        <v>102</v>
      </c>
      <c r="G1401" s="111">
        <v>1728350</v>
      </c>
      <c r="H1401" s="98">
        <f>G1401*E1401</f>
        <v>69134000</v>
      </c>
      <c r="I1401" s="113"/>
      <c r="J1401" s="131"/>
      <c r="K1401" s="125"/>
      <c r="L1401" s="125"/>
      <c r="M1401" s="125"/>
      <c r="N1401" s="125"/>
      <c r="O1401" s="125"/>
      <c r="P1401" s="125"/>
      <c r="Q1401" s="125"/>
      <c r="R1401" s="125"/>
      <c r="S1401" s="125"/>
      <c r="T1401" s="125"/>
      <c r="U1401" s="125"/>
      <c r="V1401" s="128"/>
      <c r="W1401" s="128"/>
    </row>
    <row r="1402" s="76" customFormat="1" ht="13" spans="1:23">
      <c r="A1402" s="91">
        <v>1395</v>
      </c>
      <c r="B1402" s="94"/>
      <c r="C1402" s="129" t="s">
        <v>1146</v>
      </c>
      <c r="D1402" s="111"/>
      <c r="E1402" s="112">
        <v>10</v>
      </c>
      <c r="F1402" s="111" t="s">
        <v>102</v>
      </c>
      <c r="G1402" s="111">
        <v>72300</v>
      </c>
      <c r="H1402" s="98">
        <f t="shared" ref="H1402:H1404" si="139">G1402*E1402</f>
        <v>723000</v>
      </c>
      <c r="I1402" s="113"/>
      <c r="J1402" s="131"/>
      <c r="K1402" s="125"/>
      <c r="L1402" s="125"/>
      <c r="M1402" s="125"/>
      <c r="N1402" s="125"/>
      <c r="O1402" s="125"/>
      <c r="P1402" s="125"/>
      <c r="Q1402" s="125"/>
      <c r="R1402" s="125"/>
      <c r="S1402" s="125"/>
      <c r="T1402" s="125"/>
      <c r="U1402" s="125"/>
      <c r="V1402" s="128"/>
      <c r="W1402" s="128"/>
    </row>
    <row r="1403" s="76" customFormat="1" ht="13" spans="1:23">
      <c r="A1403" s="91">
        <v>1396</v>
      </c>
      <c r="B1403" s="94"/>
      <c r="C1403" s="129" t="s">
        <v>1149</v>
      </c>
      <c r="D1403" s="111"/>
      <c r="E1403" s="112">
        <v>10</v>
      </c>
      <c r="F1403" s="111" t="s">
        <v>102</v>
      </c>
      <c r="G1403" s="111">
        <v>50500</v>
      </c>
      <c r="H1403" s="98">
        <f t="shared" si="139"/>
        <v>505000</v>
      </c>
      <c r="I1403" s="113"/>
      <c r="J1403" s="131"/>
      <c r="K1403" s="125"/>
      <c r="L1403" s="125"/>
      <c r="M1403" s="125"/>
      <c r="N1403" s="125"/>
      <c r="O1403" s="125"/>
      <c r="P1403" s="125"/>
      <c r="Q1403" s="125"/>
      <c r="R1403" s="125"/>
      <c r="S1403" s="125"/>
      <c r="T1403" s="125"/>
      <c r="U1403" s="125"/>
      <c r="V1403" s="128"/>
      <c r="W1403" s="128"/>
    </row>
    <row r="1404" s="76" customFormat="1" ht="13" spans="1:23">
      <c r="A1404" s="91">
        <v>1397</v>
      </c>
      <c r="B1404" s="94"/>
      <c r="C1404" s="129" t="s">
        <v>1147</v>
      </c>
      <c r="D1404" s="111"/>
      <c r="E1404" s="112">
        <v>40</v>
      </c>
      <c r="F1404" s="111" t="s">
        <v>102</v>
      </c>
      <c r="G1404" s="111">
        <v>436000</v>
      </c>
      <c r="H1404" s="98">
        <f t="shared" si="139"/>
        <v>17440000</v>
      </c>
      <c r="I1404" s="113"/>
      <c r="J1404" s="131"/>
      <c r="K1404" s="125"/>
      <c r="L1404" s="125"/>
      <c r="M1404" s="125"/>
      <c r="N1404" s="125"/>
      <c r="O1404" s="125"/>
      <c r="P1404" s="125"/>
      <c r="Q1404" s="125"/>
      <c r="R1404" s="125"/>
      <c r="S1404" s="125"/>
      <c r="T1404" s="125"/>
      <c r="U1404" s="125"/>
      <c r="V1404" s="128"/>
      <c r="W1404" s="128"/>
    </row>
    <row r="1405" s="76" customFormat="1" ht="13" spans="1:23">
      <c r="A1405" s="91">
        <v>1398</v>
      </c>
      <c r="B1405" s="271" t="s">
        <v>592</v>
      </c>
      <c r="C1405" s="105" t="s">
        <v>1205</v>
      </c>
      <c r="D1405" s="106" t="s">
        <v>228</v>
      </c>
      <c r="E1405" s="107"/>
      <c r="F1405" s="106"/>
      <c r="G1405" s="106"/>
      <c r="H1405" s="108">
        <f>H1406</f>
        <v>356670500</v>
      </c>
      <c r="I1405" s="122" t="s">
        <v>65</v>
      </c>
      <c r="J1405" s="124">
        <v>1</v>
      </c>
      <c r="K1405" s="123"/>
      <c r="L1405" s="123"/>
      <c r="M1405" s="123"/>
      <c r="N1405" s="123"/>
      <c r="O1405" s="123"/>
      <c r="P1405" s="123"/>
      <c r="Q1405" s="123"/>
      <c r="R1405" s="123"/>
      <c r="S1405" s="123"/>
      <c r="T1405" s="123"/>
      <c r="U1405" s="123"/>
      <c r="V1405" s="128"/>
      <c r="W1405" s="128"/>
    </row>
    <row r="1406" s="76" customFormat="1" ht="13" spans="1:23">
      <c r="A1406" s="91">
        <v>1399</v>
      </c>
      <c r="B1406" s="94"/>
      <c r="C1406" s="129" t="s">
        <v>1206</v>
      </c>
      <c r="D1406" s="111"/>
      <c r="E1406" s="112">
        <v>1000</v>
      </c>
      <c r="F1406" s="111" t="s">
        <v>102</v>
      </c>
      <c r="G1406" s="111">
        <v>356670.5</v>
      </c>
      <c r="H1406" s="98">
        <f>G1406*E1406</f>
        <v>356670500</v>
      </c>
      <c r="I1406" s="113"/>
      <c r="J1406" s="125"/>
      <c r="K1406" s="125"/>
      <c r="L1406" s="125"/>
      <c r="M1406" s="125"/>
      <c r="N1406" s="125"/>
      <c r="O1406" s="125"/>
      <c r="P1406" s="125"/>
      <c r="Q1406" s="125"/>
      <c r="R1406" s="125"/>
      <c r="S1406" s="125"/>
      <c r="T1406" s="125"/>
      <c r="U1406" s="125"/>
      <c r="V1406" s="128"/>
      <c r="W1406" s="128"/>
    </row>
    <row r="1407" s="76" customFormat="1" ht="39" spans="1:23">
      <c r="A1407" s="91">
        <v>1400</v>
      </c>
      <c r="B1407" s="270" t="s">
        <v>62</v>
      </c>
      <c r="C1407" s="136" t="s">
        <v>1207</v>
      </c>
      <c r="D1407" s="101"/>
      <c r="E1407" s="102"/>
      <c r="F1407" s="101"/>
      <c r="G1407" s="101"/>
      <c r="H1407" s="103">
        <f>H1408+H1414+H1418+H1422</f>
        <v>162446500</v>
      </c>
      <c r="I1407" s="120" t="s">
        <v>65</v>
      </c>
      <c r="J1407" s="121">
        <v>4</v>
      </c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8"/>
      <c r="W1407" s="128"/>
    </row>
    <row r="1408" s="76" customFormat="1" ht="13" spans="1:23">
      <c r="A1408" s="91">
        <v>1401</v>
      </c>
      <c r="B1408" s="271" t="s">
        <v>62</v>
      </c>
      <c r="C1408" s="146" t="s">
        <v>63</v>
      </c>
      <c r="D1408" s="106" t="s">
        <v>901</v>
      </c>
      <c r="E1408" s="107"/>
      <c r="F1408" s="106"/>
      <c r="G1408" s="106"/>
      <c r="H1408" s="108">
        <f>SUM(H1409:H1413)</f>
        <v>89816500</v>
      </c>
      <c r="I1408" s="122" t="s">
        <v>65</v>
      </c>
      <c r="J1408" s="124">
        <v>1</v>
      </c>
      <c r="K1408" s="123"/>
      <c r="L1408" s="123"/>
      <c r="M1408" s="123"/>
      <c r="N1408" s="123"/>
      <c r="O1408" s="123"/>
      <c r="P1408" s="123"/>
      <c r="Q1408" s="123"/>
      <c r="R1408" s="123"/>
      <c r="S1408" s="123"/>
      <c r="T1408" s="123"/>
      <c r="U1408" s="123"/>
      <c r="V1408" s="128"/>
      <c r="W1408" s="128"/>
    </row>
    <row r="1409" s="76" customFormat="1" ht="13" spans="1:23">
      <c r="A1409" s="91">
        <v>1402</v>
      </c>
      <c r="B1409" s="94"/>
      <c r="C1409" s="129" t="s">
        <v>1208</v>
      </c>
      <c r="D1409" s="111"/>
      <c r="E1409" s="112">
        <v>2</v>
      </c>
      <c r="F1409" s="111" t="s">
        <v>102</v>
      </c>
      <c r="G1409" s="111">
        <v>68900</v>
      </c>
      <c r="H1409" s="98">
        <f>G1409*E1409</f>
        <v>137800</v>
      </c>
      <c r="I1409" s="113"/>
      <c r="J1409" s="131"/>
      <c r="K1409" s="125"/>
      <c r="L1409" s="125"/>
      <c r="M1409" s="125"/>
      <c r="N1409" s="125"/>
      <c r="O1409" s="125"/>
      <c r="P1409" s="125"/>
      <c r="Q1409" s="125"/>
      <c r="R1409" s="125"/>
      <c r="S1409" s="125"/>
      <c r="T1409" s="125"/>
      <c r="U1409" s="125"/>
      <c r="V1409" s="128"/>
      <c r="W1409" s="128"/>
    </row>
    <row r="1410" s="76" customFormat="1" ht="13" spans="1:23">
      <c r="A1410" s="91">
        <v>1403</v>
      </c>
      <c r="B1410" s="94"/>
      <c r="C1410" s="129" t="s">
        <v>1209</v>
      </c>
      <c r="D1410" s="111"/>
      <c r="E1410" s="112">
        <v>10</v>
      </c>
      <c r="F1410" s="111" t="s">
        <v>102</v>
      </c>
      <c r="G1410" s="111">
        <v>1975270</v>
      </c>
      <c r="H1410" s="98">
        <f>G1410*E1410</f>
        <v>19752700</v>
      </c>
      <c r="I1410" s="113"/>
      <c r="J1410" s="131"/>
      <c r="K1410" s="125"/>
      <c r="L1410" s="125"/>
      <c r="M1410" s="125"/>
      <c r="N1410" s="125"/>
      <c r="O1410" s="125"/>
      <c r="P1410" s="125"/>
      <c r="Q1410" s="125"/>
      <c r="R1410" s="125"/>
      <c r="S1410" s="125"/>
      <c r="T1410" s="125"/>
      <c r="U1410" s="125"/>
      <c r="V1410" s="128"/>
      <c r="W1410" s="128"/>
    </row>
    <row r="1411" s="76" customFormat="1" ht="13" spans="1:23">
      <c r="A1411" s="91">
        <v>1404</v>
      </c>
      <c r="B1411" s="94"/>
      <c r="C1411" s="114" t="s">
        <v>1210</v>
      </c>
      <c r="D1411" s="111"/>
      <c r="E1411" s="112">
        <v>2</v>
      </c>
      <c r="F1411" s="111" t="s">
        <v>102</v>
      </c>
      <c r="G1411" s="111">
        <v>579000</v>
      </c>
      <c r="H1411" s="98">
        <f>G1411*E1411</f>
        <v>1158000</v>
      </c>
      <c r="I1411" s="113"/>
      <c r="J1411" s="131"/>
      <c r="K1411" s="125"/>
      <c r="L1411" s="125"/>
      <c r="M1411" s="125"/>
      <c r="N1411" s="125"/>
      <c r="O1411" s="125"/>
      <c r="P1411" s="125"/>
      <c r="Q1411" s="125"/>
      <c r="R1411" s="125"/>
      <c r="S1411" s="125"/>
      <c r="T1411" s="125"/>
      <c r="U1411" s="125"/>
      <c r="V1411" s="128"/>
      <c r="W1411" s="128"/>
    </row>
    <row r="1412" s="76" customFormat="1" ht="13" spans="1:23">
      <c r="A1412" s="91">
        <v>1405</v>
      </c>
      <c r="B1412" s="94"/>
      <c r="C1412" s="129" t="s">
        <v>1211</v>
      </c>
      <c r="D1412" s="111"/>
      <c r="E1412" s="112">
        <v>2</v>
      </c>
      <c r="F1412" s="111" t="s">
        <v>102</v>
      </c>
      <c r="G1412" s="111">
        <v>529000</v>
      </c>
      <c r="H1412" s="98">
        <f>G1412*E1412</f>
        <v>1058000</v>
      </c>
      <c r="I1412" s="113"/>
      <c r="J1412" s="131"/>
      <c r="K1412" s="125"/>
      <c r="L1412" s="125"/>
      <c r="M1412" s="125"/>
      <c r="N1412" s="125"/>
      <c r="O1412" s="125"/>
      <c r="P1412" s="125"/>
      <c r="Q1412" s="125"/>
      <c r="R1412" s="125"/>
      <c r="S1412" s="125"/>
      <c r="T1412" s="125"/>
      <c r="U1412" s="125"/>
      <c r="V1412" s="128"/>
      <c r="W1412" s="128"/>
    </row>
    <row r="1413" s="76" customFormat="1" ht="13" spans="1:23">
      <c r="A1413" s="91">
        <v>1406</v>
      </c>
      <c r="B1413" s="94"/>
      <c r="C1413" s="129" t="s">
        <v>1212</v>
      </c>
      <c r="D1413" s="111"/>
      <c r="E1413" s="112">
        <v>2</v>
      </c>
      <c r="F1413" s="111" t="s">
        <v>102</v>
      </c>
      <c r="G1413" s="111">
        <v>33855000</v>
      </c>
      <c r="H1413" s="98">
        <f>G1413*E1413</f>
        <v>67710000</v>
      </c>
      <c r="I1413" s="113"/>
      <c r="J1413" s="131"/>
      <c r="K1413" s="125"/>
      <c r="L1413" s="125"/>
      <c r="M1413" s="125"/>
      <c r="N1413" s="125"/>
      <c r="O1413" s="125"/>
      <c r="P1413" s="125"/>
      <c r="Q1413" s="125"/>
      <c r="R1413" s="125"/>
      <c r="S1413" s="125"/>
      <c r="T1413" s="125"/>
      <c r="U1413" s="125"/>
      <c r="V1413" s="128"/>
      <c r="W1413" s="128"/>
    </row>
    <row r="1414" s="76" customFormat="1" ht="26" spans="1:23">
      <c r="A1414" s="91">
        <v>1407</v>
      </c>
      <c r="B1414" s="271" t="s">
        <v>59</v>
      </c>
      <c r="C1414" s="105" t="s">
        <v>1213</v>
      </c>
      <c r="D1414" s="106" t="s">
        <v>901</v>
      </c>
      <c r="E1414" s="107"/>
      <c r="F1414" s="106"/>
      <c r="G1414" s="106"/>
      <c r="H1414" s="108">
        <f>SUM(H1415:H1417)</f>
        <v>14400000</v>
      </c>
      <c r="I1414" s="122" t="s">
        <v>65</v>
      </c>
      <c r="J1414" s="124">
        <v>1</v>
      </c>
      <c r="K1414" s="123"/>
      <c r="L1414" s="123"/>
      <c r="M1414" s="123"/>
      <c r="N1414" s="123"/>
      <c r="O1414" s="123"/>
      <c r="P1414" s="123"/>
      <c r="Q1414" s="123"/>
      <c r="R1414" s="123"/>
      <c r="S1414" s="123"/>
      <c r="T1414" s="123"/>
      <c r="U1414" s="123"/>
      <c r="V1414" s="128"/>
      <c r="W1414" s="128"/>
    </row>
    <row r="1415" s="76" customFormat="1" ht="13" spans="1:23">
      <c r="A1415" s="91">
        <v>1408</v>
      </c>
      <c r="B1415" s="94"/>
      <c r="C1415" s="129" t="s">
        <v>1214</v>
      </c>
      <c r="D1415" s="111"/>
      <c r="E1415" s="112">
        <v>14</v>
      </c>
      <c r="F1415" s="111" t="s">
        <v>102</v>
      </c>
      <c r="G1415" s="111">
        <v>1000000</v>
      </c>
      <c r="H1415" s="98">
        <f>G1415*E1415</f>
        <v>14000000</v>
      </c>
      <c r="I1415" s="113"/>
      <c r="J1415" s="131"/>
      <c r="K1415" s="125"/>
      <c r="L1415" s="125"/>
      <c r="M1415" s="125"/>
      <c r="N1415" s="125"/>
      <c r="O1415" s="125"/>
      <c r="P1415" s="125"/>
      <c r="Q1415" s="125"/>
      <c r="R1415" s="125"/>
      <c r="S1415" s="125"/>
      <c r="T1415" s="125"/>
      <c r="U1415" s="125"/>
      <c r="V1415" s="128"/>
      <c r="W1415" s="128"/>
    </row>
    <row r="1416" s="76" customFormat="1" ht="13" spans="1:23">
      <c r="A1416" s="91">
        <v>1409</v>
      </c>
      <c r="B1416" s="94"/>
      <c r="C1416" s="129" t="s">
        <v>1215</v>
      </c>
      <c r="D1416" s="111"/>
      <c r="E1416" s="112">
        <v>6</v>
      </c>
      <c r="F1416" s="111" t="s">
        <v>102</v>
      </c>
      <c r="G1416" s="111">
        <v>50000</v>
      </c>
      <c r="H1416" s="98">
        <f>G1416*E1416</f>
        <v>300000</v>
      </c>
      <c r="I1416" s="113"/>
      <c r="J1416" s="131"/>
      <c r="K1416" s="125"/>
      <c r="L1416" s="125"/>
      <c r="M1416" s="125"/>
      <c r="N1416" s="125"/>
      <c r="O1416" s="125"/>
      <c r="P1416" s="125"/>
      <c r="Q1416" s="125"/>
      <c r="R1416" s="125"/>
      <c r="S1416" s="125"/>
      <c r="T1416" s="125"/>
      <c r="U1416" s="125"/>
      <c r="V1416" s="128"/>
      <c r="W1416" s="128"/>
    </row>
    <row r="1417" s="76" customFormat="1" ht="13" spans="1:23">
      <c r="A1417" s="91">
        <v>1410</v>
      </c>
      <c r="B1417" s="94"/>
      <c r="C1417" s="129" t="s">
        <v>1216</v>
      </c>
      <c r="D1417" s="111"/>
      <c r="E1417" s="112">
        <v>2</v>
      </c>
      <c r="F1417" s="111" t="s">
        <v>102</v>
      </c>
      <c r="G1417" s="111">
        <v>50000</v>
      </c>
      <c r="H1417" s="98">
        <f>G1417*E1417</f>
        <v>100000</v>
      </c>
      <c r="I1417" s="113"/>
      <c r="J1417" s="131"/>
      <c r="K1417" s="125"/>
      <c r="L1417" s="125"/>
      <c r="M1417" s="125"/>
      <c r="N1417" s="125"/>
      <c r="O1417" s="125"/>
      <c r="P1417" s="125"/>
      <c r="Q1417" s="125"/>
      <c r="R1417" s="125"/>
      <c r="S1417" s="125"/>
      <c r="T1417" s="125"/>
      <c r="U1417" s="125"/>
      <c r="V1417" s="128"/>
      <c r="W1417" s="128"/>
    </row>
    <row r="1418" s="76" customFormat="1" ht="13" spans="1:23">
      <c r="A1418" s="91">
        <v>1411</v>
      </c>
      <c r="B1418" s="271" t="s">
        <v>590</v>
      </c>
      <c r="C1418" s="146" t="s">
        <v>1217</v>
      </c>
      <c r="D1418" s="106" t="s">
        <v>901</v>
      </c>
      <c r="E1418" s="107"/>
      <c r="F1418" s="106"/>
      <c r="G1418" s="106"/>
      <c r="H1418" s="108">
        <f>SUM(H1419:H1421)</f>
        <v>1300000</v>
      </c>
      <c r="I1418" s="122" t="s">
        <v>65</v>
      </c>
      <c r="J1418" s="124">
        <v>1</v>
      </c>
      <c r="K1418" s="123"/>
      <c r="L1418" s="123"/>
      <c r="M1418" s="123"/>
      <c r="N1418" s="123"/>
      <c r="O1418" s="123"/>
      <c r="P1418" s="123"/>
      <c r="Q1418" s="123"/>
      <c r="R1418" s="123"/>
      <c r="S1418" s="123"/>
      <c r="T1418" s="123"/>
      <c r="U1418" s="123"/>
      <c r="V1418" s="128"/>
      <c r="W1418" s="128"/>
    </row>
    <row r="1419" s="76" customFormat="1" ht="13" spans="1:23">
      <c r="A1419" s="91">
        <v>1412</v>
      </c>
      <c r="B1419" s="94"/>
      <c r="C1419" s="129" t="s">
        <v>1218</v>
      </c>
      <c r="D1419" s="111"/>
      <c r="E1419" s="112">
        <v>2</v>
      </c>
      <c r="F1419" s="111" t="s">
        <v>102</v>
      </c>
      <c r="G1419" s="111">
        <v>150000</v>
      </c>
      <c r="H1419" s="98">
        <f>G1419*E1419</f>
        <v>300000</v>
      </c>
      <c r="I1419" s="113"/>
      <c r="J1419" s="131"/>
      <c r="K1419" s="125"/>
      <c r="L1419" s="125"/>
      <c r="M1419" s="125"/>
      <c r="N1419" s="125"/>
      <c r="O1419" s="125"/>
      <c r="P1419" s="125"/>
      <c r="Q1419" s="125"/>
      <c r="R1419" s="125"/>
      <c r="S1419" s="125"/>
      <c r="T1419" s="125"/>
      <c r="U1419" s="125"/>
      <c r="V1419" s="128"/>
      <c r="W1419" s="128"/>
    </row>
    <row r="1420" s="76" customFormat="1" ht="25" spans="1:23">
      <c r="A1420" s="91">
        <v>1413</v>
      </c>
      <c r="B1420" s="94"/>
      <c r="C1420" s="114" t="s">
        <v>1219</v>
      </c>
      <c r="D1420" s="111"/>
      <c r="E1420" s="112">
        <v>2</v>
      </c>
      <c r="F1420" s="111" t="s">
        <v>102</v>
      </c>
      <c r="G1420" s="111">
        <v>250000</v>
      </c>
      <c r="H1420" s="98">
        <f>G1420*E1420</f>
        <v>500000</v>
      </c>
      <c r="I1420" s="113"/>
      <c r="J1420" s="131"/>
      <c r="K1420" s="125"/>
      <c r="L1420" s="125"/>
      <c r="M1420" s="125"/>
      <c r="N1420" s="125"/>
      <c r="O1420" s="125"/>
      <c r="P1420" s="125"/>
      <c r="Q1420" s="125"/>
      <c r="R1420" s="125"/>
      <c r="S1420" s="125"/>
      <c r="T1420" s="125"/>
      <c r="U1420" s="125"/>
      <c r="V1420" s="128"/>
      <c r="W1420" s="128"/>
    </row>
    <row r="1421" s="76" customFormat="1" ht="13" spans="1:23">
      <c r="A1421" s="91">
        <v>1414</v>
      </c>
      <c r="B1421" s="94"/>
      <c r="C1421" s="129" t="s">
        <v>1220</v>
      </c>
      <c r="D1421" s="111"/>
      <c r="E1421" s="112">
        <v>2</v>
      </c>
      <c r="F1421" s="111" t="s">
        <v>102</v>
      </c>
      <c r="G1421" s="111">
        <v>250000</v>
      </c>
      <c r="H1421" s="98">
        <f>G1421*E1421</f>
        <v>500000</v>
      </c>
      <c r="I1421" s="113"/>
      <c r="J1421" s="131"/>
      <c r="K1421" s="125"/>
      <c r="L1421" s="125"/>
      <c r="M1421" s="125"/>
      <c r="N1421" s="125"/>
      <c r="O1421" s="125"/>
      <c r="P1421" s="125"/>
      <c r="Q1421" s="125"/>
      <c r="R1421" s="125"/>
      <c r="S1421" s="125"/>
      <c r="T1421" s="125"/>
      <c r="U1421" s="125"/>
      <c r="V1421" s="128"/>
      <c r="W1421" s="128"/>
    </row>
    <row r="1422" s="76" customFormat="1" ht="13" spans="1:23">
      <c r="A1422" s="91">
        <v>1415</v>
      </c>
      <c r="B1422" s="271" t="s">
        <v>592</v>
      </c>
      <c r="C1422" s="146" t="s">
        <v>593</v>
      </c>
      <c r="D1422" s="106" t="s">
        <v>901</v>
      </c>
      <c r="E1422" s="107"/>
      <c r="F1422" s="106"/>
      <c r="G1422" s="106"/>
      <c r="H1422" s="108">
        <f>SUM(H1423:H1427)</f>
        <v>56930000</v>
      </c>
      <c r="I1422" s="122" t="s">
        <v>65</v>
      </c>
      <c r="J1422" s="124">
        <v>1</v>
      </c>
      <c r="K1422" s="123"/>
      <c r="L1422" s="123"/>
      <c r="M1422" s="123"/>
      <c r="N1422" s="123"/>
      <c r="O1422" s="123"/>
      <c r="P1422" s="123"/>
      <c r="Q1422" s="123"/>
      <c r="R1422" s="123"/>
      <c r="S1422" s="123"/>
      <c r="T1422" s="123"/>
      <c r="U1422" s="123"/>
      <c r="V1422" s="128"/>
      <c r="W1422" s="128"/>
    </row>
    <row r="1423" s="76" customFormat="1" ht="13" spans="1:23">
      <c r="A1423" s="91">
        <v>1416</v>
      </c>
      <c r="B1423" s="94"/>
      <c r="C1423" s="129" t="s">
        <v>1221</v>
      </c>
      <c r="D1423" s="111"/>
      <c r="E1423" s="112">
        <v>44</v>
      </c>
      <c r="F1423" s="111" t="s">
        <v>102</v>
      </c>
      <c r="G1423" s="111">
        <v>250000</v>
      </c>
      <c r="H1423" s="98">
        <f>G1423*E1423</f>
        <v>11000000</v>
      </c>
      <c r="I1423" s="113"/>
      <c r="J1423" s="131"/>
      <c r="K1423" s="125"/>
      <c r="L1423" s="125"/>
      <c r="M1423" s="125"/>
      <c r="N1423" s="125"/>
      <c r="O1423" s="125"/>
      <c r="P1423" s="125"/>
      <c r="Q1423" s="125"/>
      <c r="R1423" s="125"/>
      <c r="S1423" s="125"/>
      <c r="T1423" s="125"/>
      <c r="U1423" s="125"/>
      <c r="V1423" s="128"/>
      <c r="W1423" s="128"/>
    </row>
    <row r="1424" s="76" customFormat="1" ht="13" spans="1:23">
      <c r="A1424" s="91">
        <v>1417</v>
      </c>
      <c r="B1424" s="94"/>
      <c r="C1424" s="129" t="s">
        <v>1222</v>
      </c>
      <c r="D1424" s="111"/>
      <c r="E1424" s="112">
        <v>2</v>
      </c>
      <c r="F1424" s="111" t="s">
        <v>102</v>
      </c>
      <c r="G1424" s="111">
        <v>249000</v>
      </c>
      <c r="H1424" s="98">
        <f t="shared" ref="H1424:H1427" si="140">G1424*E1424</f>
        <v>498000</v>
      </c>
      <c r="I1424" s="113"/>
      <c r="J1424" s="131"/>
      <c r="K1424" s="125"/>
      <c r="L1424" s="125"/>
      <c r="M1424" s="125"/>
      <c r="N1424" s="125"/>
      <c r="O1424" s="125"/>
      <c r="P1424" s="125"/>
      <c r="Q1424" s="125"/>
      <c r="R1424" s="125"/>
      <c r="S1424" s="125"/>
      <c r="T1424" s="125"/>
      <c r="U1424" s="125"/>
      <c r="V1424" s="128"/>
      <c r="W1424" s="128"/>
    </row>
    <row r="1425" s="76" customFormat="1" ht="13" spans="1:23">
      <c r="A1425" s="91">
        <v>1418</v>
      </c>
      <c r="B1425" s="94"/>
      <c r="C1425" s="129" t="s">
        <v>1223</v>
      </c>
      <c r="D1425" s="111"/>
      <c r="E1425" s="112">
        <v>46</v>
      </c>
      <c r="F1425" s="111" t="s">
        <v>102</v>
      </c>
      <c r="G1425" s="111">
        <v>377000</v>
      </c>
      <c r="H1425" s="98">
        <f t="shared" si="140"/>
        <v>17342000</v>
      </c>
      <c r="I1425" s="113"/>
      <c r="J1425" s="131"/>
      <c r="K1425" s="125"/>
      <c r="L1425" s="125"/>
      <c r="M1425" s="125"/>
      <c r="N1425" s="125"/>
      <c r="O1425" s="125"/>
      <c r="P1425" s="125"/>
      <c r="Q1425" s="125"/>
      <c r="R1425" s="125"/>
      <c r="S1425" s="125"/>
      <c r="T1425" s="125"/>
      <c r="U1425" s="125"/>
      <c r="V1425" s="128"/>
      <c r="W1425" s="128"/>
    </row>
    <row r="1426" s="76" customFormat="1" ht="13" spans="1:23">
      <c r="A1426" s="91">
        <v>1419</v>
      </c>
      <c r="B1426" s="94"/>
      <c r="C1426" s="129" t="s">
        <v>1224</v>
      </c>
      <c r="D1426" s="111"/>
      <c r="E1426" s="112">
        <v>200</v>
      </c>
      <c r="F1426" s="111" t="s">
        <v>102</v>
      </c>
      <c r="G1426" s="111">
        <v>63695</v>
      </c>
      <c r="H1426" s="98">
        <f t="shared" si="140"/>
        <v>12739000</v>
      </c>
      <c r="I1426" s="113"/>
      <c r="J1426" s="131"/>
      <c r="K1426" s="125"/>
      <c r="L1426" s="125"/>
      <c r="M1426" s="125"/>
      <c r="N1426" s="125"/>
      <c r="O1426" s="125"/>
      <c r="P1426" s="125"/>
      <c r="Q1426" s="125"/>
      <c r="R1426" s="125"/>
      <c r="S1426" s="125"/>
      <c r="T1426" s="125"/>
      <c r="U1426" s="125"/>
      <c r="V1426" s="128"/>
      <c r="W1426" s="128"/>
    </row>
    <row r="1427" s="76" customFormat="1" ht="13" spans="1:23">
      <c r="A1427" s="91">
        <v>1420</v>
      </c>
      <c r="B1427" s="94"/>
      <c r="C1427" s="129" t="s">
        <v>1225</v>
      </c>
      <c r="D1427" s="111"/>
      <c r="E1427" s="112">
        <v>200</v>
      </c>
      <c r="F1427" s="111" t="s">
        <v>102</v>
      </c>
      <c r="G1427" s="111">
        <v>76755</v>
      </c>
      <c r="H1427" s="98">
        <f t="shared" si="140"/>
        <v>15351000</v>
      </c>
      <c r="I1427" s="113"/>
      <c r="J1427" s="131"/>
      <c r="K1427" s="125"/>
      <c r="L1427" s="125"/>
      <c r="M1427" s="125"/>
      <c r="N1427" s="125"/>
      <c r="O1427" s="125"/>
      <c r="P1427" s="125"/>
      <c r="Q1427" s="125"/>
      <c r="R1427" s="125"/>
      <c r="S1427" s="125"/>
      <c r="T1427" s="125"/>
      <c r="U1427" s="125"/>
      <c r="V1427" s="128"/>
      <c r="W1427" s="128"/>
    </row>
    <row r="1428" s="76" customFormat="1" ht="13" spans="1:23">
      <c r="A1428" s="91">
        <v>1421</v>
      </c>
      <c r="B1428" s="270" t="s">
        <v>1226</v>
      </c>
      <c r="C1428" s="136" t="s">
        <v>1227</v>
      </c>
      <c r="D1428" s="101"/>
      <c r="E1428" s="102"/>
      <c r="F1428" s="101"/>
      <c r="G1428" s="101"/>
      <c r="H1428" s="103">
        <f>H1429</f>
        <v>1061128000</v>
      </c>
      <c r="I1428" s="120" t="s">
        <v>65</v>
      </c>
      <c r="J1428" s="121">
        <f>J1429+J1435+J1439+J1443+J1450</f>
        <v>1</v>
      </c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8"/>
      <c r="W1428" s="128"/>
    </row>
    <row r="1429" s="76" customFormat="1" ht="13" spans="1:23">
      <c r="A1429" s="91">
        <v>1422</v>
      </c>
      <c r="B1429" s="271" t="s">
        <v>592</v>
      </c>
      <c r="C1429" s="146" t="s">
        <v>593</v>
      </c>
      <c r="D1429" s="106" t="s">
        <v>901</v>
      </c>
      <c r="E1429" s="107"/>
      <c r="F1429" s="106"/>
      <c r="G1429" s="106"/>
      <c r="H1429" s="108">
        <f>SUM(H1430:H1430)</f>
        <v>1061128000</v>
      </c>
      <c r="I1429" s="122" t="s">
        <v>65</v>
      </c>
      <c r="J1429" s="124">
        <v>1</v>
      </c>
      <c r="K1429" s="123"/>
      <c r="L1429" s="123"/>
      <c r="M1429" s="123"/>
      <c r="N1429" s="123"/>
      <c r="O1429" s="123"/>
      <c r="P1429" s="123"/>
      <c r="Q1429" s="123"/>
      <c r="R1429" s="123"/>
      <c r="S1429" s="123"/>
      <c r="T1429" s="123"/>
      <c r="U1429" s="123"/>
      <c r="V1429" s="128"/>
      <c r="W1429" s="128"/>
    </row>
    <row r="1430" s="76" customFormat="1" ht="13" spans="1:23">
      <c r="A1430" s="91">
        <v>1423</v>
      </c>
      <c r="B1430" s="94"/>
      <c r="C1430" s="129" t="s">
        <v>1228</v>
      </c>
      <c r="D1430" s="111"/>
      <c r="E1430" s="112">
        <v>2500</v>
      </c>
      <c r="F1430" s="111" t="s">
        <v>102</v>
      </c>
      <c r="G1430" s="111">
        <v>424451.2</v>
      </c>
      <c r="H1430" s="98">
        <f>G1430*E1430</f>
        <v>1061128000</v>
      </c>
      <c r="I1430" s="113"/>
      <c r="J1430" s="125"/>
      <c r="K1430" s="125"/>
      <c r="L1430" s="125"/>
      <c r="M1430" s="125"/>
      <c r="N1430" s="125"/>
      <c r="O1430" s="125"/>
      <c r="P1430" s="125"/>
      <c r="Q1430" s="125"/>
      <c r="R1430" s="125"/>
      <c r="S1430" s="125"/>
      <c r="T1430" s="125"/>
      <c r="U1430" s="125"/>
      <c r="V1430" s="128"/>
      <c r="W1430" s="128"/>
    </row>
    <row r="1431" ht="13" spans="1:23">
      <c r="A1431" s="147">
        <v>1424</v>
      </c>
      <c r="B1431" s="148"/>
      <c r="C1431" s="149" t="s">
        <v>538</v>
      </c>
      <c r="D1431" s="150"/>
      <c r="E1431" s="151"/>
      <c r="F1431" s="152"/>
      <c r="G1431" s="153"/>
      <c r="H1431" s="154">
        <f>H10+H954+H970+H983+H1006+H1031+H1167+H1180+H1159+H1171+H1334+H1371+H1381+H1398+H1407+H1428+H1162</f>
        <v>2118871897.8</v>
      </c>
      <c r="I1431" s="173"/>
      <c r="J1431" s="174">
        <f>J955+J958+J961+J971+J974+J977+J981+J1007+J1010+J1016+J1019+J1021+J1024+J1027+J1029+J1163+J1168+J1172+J1174+J1177+J1335+J1340+J1345+J1348+J1353+J1361+J1364+J1372+J1375+J1377+J1382+J1387+J1390+J1399+J1405+J1408+J1414+J1418+J1422+J1429</f>
        <v>40</v>
      </c>
      <c r="K1431" s="174">
        <f t="shared" ref="K1431:U1431" si="141">K10+K954+K970+K983+K1006+K1031+K1180+K1334+K1371+K1381+K1398+K1407+K1428+K1162+K1171+K1167+K1159</f>
        <v>27</v>
      </c>
      <c r="L1431" s="174">
        <f t="shared" si="141"/>
        <v>2</v>
      </c>
      <c r="M1431" s="174">
        <f t="shared" si="141"/>
        <v>15</v>
      </c>
      <c r="N1431" s="174">
        <f t="shared" si="141"/>
        <v>19</v>
      </c>
      <c r="O1431" s="174">
        <f t="shared" si="141"/>
        <v>5</v>
      </c>
      <c r="P1431" s="174">
        <f t="shared" si="141"/>
        <v>14</v>
      </c>
      <c r="Q1431" s="174">
        <f t="shared" si="141"/>
        <v>19</v>
      </c>
      <c r="R1431" s="174">
        <f t="shared" si="141"/>
        <v>4</v>
      </c>
      <c r="S1431" s="174">
        <f t="shared" si="141"/>
        <v>29</v>
      </c>
      <c r="T1431" s="174">
        <f t="shared" si="141"/>
        <v>0</v>
      </c>
      <c r="U1431" s="174">
        <f t="shared" si="141"/>
        <v>0</v>
      </c>
      <c r="V1431" s="86"/>
      <c r="W1431" s="86"/>
    </row>
    <row r="1432" ht="13" spans="1:23">
      <c r="A1432" s="155"/>
      <c r="B1432" s="156"/>
      <c r="C1432" s="157"/>
      <c r="D1432" s="158"/>
      <c r="E1432" s="159"/>
      <c r="F1432" s="158"/>
      <c r="G1432" s="158"/>
      <c r="H1432" s="160"/>
      <c r="I1432" s="175"/>
      <c r="O1432" s="82"/>
      <c r="V1432" s="86"/>
      <c r="W1432" s="86"/>
    </row>
    <row r="1433" ht="13" spans="1:23">
      <c r="A1433" s="155"/>
      <c r="B1433" s="81" t="s">
        <v>66</v>
      </c>
      <c r="C1433" s="85"/>
      <c r="D1433" s="161"/>
      <c r="E1433" s="162"/>
      <c r="F1433" s="161"/>
      <c r="G1433" s="161"/>
      <c r="H1433" s="163" t="s">
        <v>68</v>
      </c>
      <c r="I1433" s="163"/>
      <c r="V1433" s="86"/>
      <c r="W1433" s="86"/>
    </row>
    <row r="1434" ht="13" spans="1:23">
      <c r="A1434" s="155"/>
      <c r="C1434" s="85"/>
      <c r="D1434" s="161"/>
      <c r="E1434" s="162"/>
      <c r="F1434" s="161"/>
      <c r="G1434" s="161"/>
      <c r="I1434" s="176"/>
      <c r="V1434" s="86"/>
      <c r="W1434" s="86"/>
    </row>
    <row r="1435" ht="13" spans="1:23">
      <c r="A1435" s="155"/>
      <c r="C1435" s="85"/>
      <c r="D1435" s="161"/>
      <c r="E1435" s="162"/>
      <c r="F1435" s="161"/>
      <c r="G1435" s="161"/>
      <c r="I1435" s="177"/>
      <c r="V1435" s="86"/>
      <c r="W1435" s="86"/>
    </row>
    <row r="1436" ht="13" spans="1:23">
      <c r="A1436" s="155"/>
      <c r="C1436" s="85"/>
      <c r="D1436" s="161"/>
      <c r="E1436" s="162"/>
      <c r="F1436" s="161"/>
      <c r="G1436" s="161"/>
      <c r="I1436" s="178"/>
      <c r="V1436" s="86"/>
      <c r="W1436" s="86"/>
    </row>
    <row r="1437" ht="13" spans="1:23">
      <c r="A1437" s="164"/>
      <c r="B1437" s="165" t="s">
        <v>539</v>
      </c>
      <c r="C1437" s="166"/>
      <c r="D1437" s="127"/>
      <c r="E1437" s="127"/>
      <c r="F1437" s="127"/>
      <c r="G1437" s="167"/>
      <c r="H1437" s="168" t="s">
        <v>69</v>
      </c>
      <c r="I1437" s="179"/>
      <c r="J1437" s="180"/>
      <c r="K1437" s="180"/>
      <c r="L1437" s="180"/>
      <c r="M1437" s="180"/>
      <c r="N1437" s="180"/>
      <c r="O1437" s="180"/>
      <c r="P1437" s="180"/>
      <c r="Q1437" s="180"/>
      <c r="V1437" s="86"/>
      <c r="W1437" s="86"/>
    </row>
    <row r="1438" ht="13" spans="1:23">
      <c r="A1438" s="155"/>
      <c r="B1438" s="85" t="s">
        <v>1229</v>
      </c>
      <c r="C1438" s="169"/>
      <c r="D1438" s="161"/>
      <c r="E1438" s="162"/>
      <c r="F1438" s="161"/>
      <c r="G1438" s="161"/>
      <c r="H1438" s="170" t="s">
        <v>541</v>
      </c>
      <c r="I1438" s="179"/>
      <c r="V1438" s="86"/>
      <c r="W1438" s="86"/>
    </row>
    <row r="1439" s="78" customFormat="1" ht="13" spans="1:36">
      <c r="A1439" s="155"/>
      <c r="B1439" s="85" t="s">
        <v>542</v>
      </c>
      <c r="C1439" s="171"/>
      <c r="D1439" s="161"/>
      <c r="E1439" s="162"/>
      <c r="F1439" s="161"/>
      <c r="G1439" s="161"/>
      <c r="H1439" s="170" t="s">
        <v>543</v>
      </c>
      <c r="I1439" s="179"/>
      <c r="J1439" s="83"/>
      <c r="K1439" s="83"/>
      <c r="L1439" s="83"/>
      <c r="M1439" s="83"/>
      <c r="N1439" s="83"/>
      <c r="O1439" s="83"/>
      <c r="P1439" s="83"/>
      <c r="Q1439" s="83"/>
      <c r="R1439" s="180"/>
      <c r="S1439" s="180"/>
      <c r="T1439" s="180"/>
      <c r="U1439" s="180"/>
      <c r="V1439" s="86"/>
      <c r="W1439" s="86"/>
      <c r="X1439" s="82"/>
      <c r="Y1439" s="82"/>
      <c r="Z1439" s="82"/>
      <c r="AA1439" s="82"/>
      <c r="AB1439" s="82"/>
      <c r="AC1439" s="82"/>
      <c r="AD1439" s="82"/>
      <c r="AE1439" s="82"/>
      <c r="AF1439" s="82"/>
      <c r="AG1439" s="82"/>
      <c r="AH1439" s="82"/>
      <c r="AI1439" s="82"/>
      <c r="AJ1439" s="82"/>
    </row>
    <row r="1440" ht="13" spans="9:23">
      <c r="I1440" s="181"/>
      <c r="V1440" s="86"/>
      <c r="W1440" s="86"/>
    </row>
    <row r="1441" ht="13" spans="9:23">
      <c r="I1441" s="182"/>
      <c r="V1441" s="86"/>
      <c r="W1441" s="86"/>
    </row>
    <row r="1442" ht="13" spans="9:23">
      <c r="I1442" s="181"/>
      <c r="V1442" s="86"/>
      <c r="W1442" s="86"/>
    </row>
    <row r="1443" ht="13" spans="9:23">
      <c r="I1443" s="181"/>
      <c r="V1443" s="86"/>
      <c r="W1443" s="86"/>
    </row>
    <row r="1444" ht="13" spans="9:23">
      <c r="I1444" s="181"/>
      <c r="V1444" s="86"/>
      <c r="W1444" s="86"/>
    </row>
    <row r="1445" ht="13" spans="9:23">
      <c r="I1445" s="181"/>
      <c r="V1445" s="86"/>
      <c r="W1445" s="86"/>
    </row>
    <row r="1446" ht="13" spans="9:23">
      <c r="I1446" s="181"/>
      <c r="V1446" s="86"/>
      <c r="W1446" s="86"/>
    </row>
    <row r="1447" ht="13" spans="9:23">
      <c r="I1447" s="182"/>
      <c r="V1447" s="86"/>
      <c r="W1447" s="86"/>
    </row>
    <row r="1448" ht="13" spans="8:23">
      <c r="H1448" s="172"/>
      <c r="I1448" s="178"/>
      <c r="V1448" s="86"/>
      <c r="W1448" s="86"/>
    </row>
    <row r="1449" ht="13" spans="9:23">
      <c r="I1449" s="182"/>
      <c r="V1449" s="86"/>
      <c r="W1449" s="86"/>
    </row>
    <row r="1450" ht="13" spans="8:23">
      <c r="H1450" s="172"/>
      <c r="I1450" s="178"/>
      <c r="V1450" s="86"/>
      <c r="W1450" s="86"/>
    </row>
    <row r="1451" ht="13" spans="9:23">
      <c r="I1451" s="163"/>
      <c r="V1451" s="86"/>
      <c r="W1451" s="86"/>
    </row>
    <row r="1452" ht="13" spans="9:23">
      <c r="I1452" s="163"/>
      <c r="V1452" s="86"/>
      <c r="W1452" s="86"/>
    </row>
    <row r="1453" ht="13" spans="22:23">
      <c r="V1453" s="86"/>
      <c r="W1453" s="86"/>
    </row>
    <row r="1454" ht="13" spans="22:23">
      <c r="V1454" s="86"/>
      <c r="W1454" s="86"/>
    </row>
    <row r="1455" spans="22:23">
      <c r="V1455" s="116"/>
      <c r="W1455" s="116"/>
    </row>
    <row r="1456" ht="13" spans="22:23">
      <c r="V1456" s="183"/>
      <c r="W1456" s="183"/>
    </row>
    <row r="1457" spans="22:31">
      <c r="V1457" s="116"/>
      <c r="W1457" s="116"/>
      <c r="AE1457" s="160"/>
    </row>
    <row r="1458" spans="24:26">
      <c r="X1458" s="70"/>
      <c r="Z1458" s="70"/>
    </row>
    <row r="1459" spans="24:26">
      <c r="X1459" s="70"/>
      <c r="Z1459" s="70"/>
    </row>
    <row r="1460" ht="13" spans="24:35">
      <c r="X1460" s="70"/>
      <c r="Y1460" s="86"/>
      <c r="Z1460" s="78"/>
      <c r="AA1460" s="185"/>
      <c r="AB1460" s="86"/>
      <c r="AC1460" s="86"/>
      <c r="AD1460" s="185"/>
      <c r="AE1460" s="78"/>
      <c r="AF1460" s="86"/>
      <c r="AG1460" s="86"/>
      <c r="AH1460" s="78"/>
      <c r="AI1460" s="78"/>
    </row>
    <row r="1461" spans="24:35">
      <c r="X1461" s="70"/>
      <c r="Y1461" s="80"/>
      <c r="AA1461" s="160"/>
      <c r="AB1461" s="186"/>
      <c r="AC1461" s="160"/>
      <c r="AD1461" s="160"/>
      <c r="AE1461" s="160"/>
      <c r="AF1461" s="160"/>
      <c r="AG1461" s="160"/>
      <c r="AH1461" s="190"/>
      <c r="AI1461" s="186"/>
    </row>
    <row r="1462" spans="24:35">
      <c r="X1462" s="70"/>
      <c r="Y1462" s="80"/>
      <c r="AA1462" s="160"/>
      <c r="AB1462" s="186"/>
      <c r="AC1462" s="160"/>
      <c r="AD1462" s="160"/>
      <c r="AE1462" s="160"/>
      <c r="AF1462" s="160"/>
      <c r="AG1462" s="160"/>
      <c r="AH1462" s="191"/>
      <c r="AI1462" s="186"/>
    </row>
    <row r="1463" spans="24:35">
      <c r="X1463" s="70"/>
      <c r="Y1463" s="80"/>
      <c r="AA1463" s="160"/>
      <c r="AB1463" s="186"/>
      <c r="AC1463" s="160"/>
      <c r="AD1463" s="160"/>
      <c r="AE1463" s="160"/>
      <c r="AF1463" s="160"/>
      <c r="AG1463" s="160"/>
      <c r="AH1463" s="191"/>
      <c r="AI1463" s="186"/>
    </row>
    <row r="1464" ht="13" spans="24:35">
      <c r="X1464" s="70"/>
      <c r="Y1464" s="80"/>
      <c r="AA1464" s="160"/>
      <c r="AB1464" s="186"/>
      <c r="AC1464" s="185"/>
      <c r="AD1464" s="185"/>
      <c r="AE1464" s="187"/>
      <c r="AF1464" s="160"/>
      <c r="AG1464" s="185"/>
      <c r="AH1464" s="192"/>
      <c r="AI1464" s="187"/>
    </row>
    <row r="1465" spans="24:34">
      <c r="X1465" s="70"/>
      <c r="AC1465" s="160"/>
      <c r="AF1465" s="160"/>
      <c r="AG1465" s="83"/>
      <c r="AH1465" s="191"/>
    </row>
    <row r="1466" spans="24:35">
      <c r="X1466" s="70"/>
      <c r="Y1466" s="80"/>
      <c r="AA1466" s="160"/>
      <c r="AC1466" s="160"/>
      <c r="AD1466" s="160"/>
      <c r="AE1466" s="186"/>
      <c r="AF1466" s="160"/>
      <c r="AG1466" s="160"/>
      <c r="AH1466" s="191"/>
      <c r="AI1466" s="186"/>
    </row>
    <row r="1467" ht="13" spans="24:35">
      <c r="X1467" s="70"/>
      <c r="Y1467" s="86"/>
      <c r="Z1467" s="86"/>
      <c r="AA1467" s="86"/>
      <c r="AC1467" s="185"/>
      <c r="AD1467" s="185"/>
      <c r="AE1467" s="187"/>
      <c r="AF1467" s="160"/>
      <c r="AG1467" s="185"/>
      <c r="AH1467" s="192"/>
      <c r="AI1467" s="187"/>
    </row>
    <row r="1468" spans="24:34">
      <c r="X1468" s="70"/>
      <c r="Y1468" s="188"/>
      <c r="Z1468" s="70"/>
      <c r="AH1468" s="160"/>
    </row>
    <row r="1469" spans="24:34">
      <c r="X1469" s="70"/>
      <c r="Y1469" s="188"/>
      <c r="Z1469" s="70"/>
      <c r="AH1469" s="160"/>
    </row>
    <row r="1470" ht="13" spans="22:36">
      <c r="V1470" s="180"/>
      <c r="W1470" s="180"/>
      <c r="X1470" s="184"/>
      <c r="Z1470" s="160"/>
      <c r="AA1470" s="78"/>
      <c r="AB1470" s="78"/>
      <c r="AC1470" s="78"/>
      <c r="AD1470" s="78"/>
      <c r="AE1470" s="78"/>
      <c r="AF1470" s="78"/>
      <c r="AG1470" s="78"/>
      <c r="AH1470" s="185"/>
      <c r="AI1470" s="78"/>
      <c r="AJ1470" s="78"/>
    </row>
    <row r="1471" ht="13" spans="24:33">
      <c r="X1471" s="70"/>
      <c r="Z1471" s="189"/>
      <c r="AG1471" s="186"/>
    </row>
    <row r="1472" ht="13" spans="24:26">
      <c r="X1472" s="70"/>
      <c r="Z1472" s="189"/>
    </row>
    <row r="1473" spans="29:33">
      <c r="AC1473" s="160"/>
      <c r="AE1473" s="160"/>
      <c r="AG1473" s="160"/>
    </row>
    <row r="1475" spans="29:29">
      <c r="AC1475" s="160"/>
    </row>
    <row r="1477" spans="27:27">
      <c r="AA1477" s="83"/>
    </row>
    <row r="1478" spans="27:31">
      <c r="AA1478" s="83"/>
      <c r="AE1478" s="186"/>
    </row>
    <row r="1479" spans="27:27">
      <c r="AA1479" s="83"/>
    </row>
    <row r="1480" spans="27:27">
      <c r="AA1480" s="83"/>
    </row>
    <row r="1481" ht="13" spans="27:27">
      <c r="AA1481" s="180"/>
    </row>
    <row r="1482" spans="27:27">
      <c r="AA1482" s="83"/>
    </row>
    <row r="1483" spans="27:27">
      <c r="AA1483" s="83"/>
    </row>
    <row r="1484" spans="27:30">
      <c r="AA1484" s="83"/>
      <c r="AD1484" s="83"/>
    </row>
    <row r="1594" spans="1:1">
      <c r="A1594" s="79">
        <v>44452</v>
      </c>
    </row>
  </sheetData>
  <mergeCells count="12">
    <mergeCell ref="A1:U1"/>
    <mergeCell ref="A2:U2"/>
    <mergeCell ref="A3:U3"/>
    <mergeCell ref="A4:U4"/>
    <mergeCell ref="A5:U5"/>
    <mergeCell ref="A6:J6"/>
    <mergeCell ref="L6:U6"/>
    <mergeCell ref="E7:G7"/>
    <mergeCell ref="J7:U7"/>
    <mergeCell ref="E8:G8"/>
    <mergeCell ref="AA1461:AA1463"/>
    <mergeCell ref="AB1461:AB1463"/>
  </mergeCells>
  <printOptions horizontalCentered="1"/>
  <pageMargins left="0.5" right="0.59" top="0.748031496062992" bottom="0.748031496062992" header="0.31496062992126" footer="0.31496062992126"/>
  <pageSetup paperSize="9" scale="71" orientation="landscape" horizontalDpi="1200" verticalDpi="12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40"/>
  <sheetViews>
    <sheetView zoomScale="85" zoomScaleNormal="85" topLeftCell="E1" workbookViewId="0">
      <selection activeCell="H31" sqref="H31"/>
    </sheetView>
  </sheetViews>
  <sheetFormatPr defaultColWidth="9" defaultRowHeight="14.5"/>
  <cols>
    <col min="1" max="1" width="13" customWidth="1"/>
    <col min="2" max="2" width="16.5727272727273" customWidth="1"/>
    <col min="3" max="3" width="14" customWidth="1"/>
    <col min="4" max="4" width="13.1363636363636" customWidth="1"/>
    <col min="5" max="5" width="14.4272727272727" customWidth="1"/>
    <col min="6" max="7" width="14.2818181818182" customWidth="1"/>
    <col min="8" max="8" width="13.1363636363636" customWidth="1"/>
    <col min="9" max="9" width="12.1363636363636" customWidth="1"/>
    <col min="10" max="10" width="13.1363636363636" customWidth="1"/>
    <col min="11" max="11" width="14.2818181818182" customWidth="1"/>
    <col min="12" max="12" width="13.1363636363636" customWidth="1"/>
    <col min="13" max="13" width="12.1363636363636" customWidth="1"/>
    <col min="14" max="14" width="14.2818181818182" customWidth="1"/>
    <col min="15" max="15" width="9.13636363636364" customWidth="1"/>
    <col min="16" max="16" width="9.57272727272727" customWidth="1"/>
    <col min="17" max="17" width="12.1363636363636" customWidth="1"/>
    <col min="18" max="18" width="16.1363636363636" customWidth="1"/>
    <col min="19" max="19" width="15.2818181818182" customWidth="1"/>
    <col min="20" max="20" width="12.2818181818182" customWidth="1"/>
  </cols>
  <sheetData>
    <row r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 t="s">
        <v>552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4" t="s">
        <v>553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6"/>
      <c r="K7" s="56"/>
      <c r="L7" s="56"/>
      <c r="M7" s="56"/>
      <c r="N7" s="56"/>
      <c r="O7" s="56"/>
      <c r="P7" s="56"/>
      <c r="Q7" s="56"/>
      <c r="R7" s="56"/>
    </row>
    <row r="8" spans="1:18">
      <c r="A8" s="6" t="s">
        <v>554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7" t="s">
        <v>555</v>
      </c>
      <c r="B9" s="7" t="s">
        <v>556</v>
      </c>
      <c r="C9" s="7" t="s">
        <v>557</v>
      </c>
      <c r="D9" s="7" t="s">
        <v>558</v>
      </c>
      <c r="E9" s="8" t="s">
        <v>559</v>
      </c>
      <c r="F9" s="7" t="s">
        <v>560</v>
      </c>
      <c r="G9" s="7" t="s">
        <v>561</v>
      </c>
      <c r="H9" s="7" t="s">
        <v>562</v>
      </c>
      <c r="I9" s="8" t="s">
        <v>563</v>
      </c>
      <c r="J9" s="7" t="s">
        <v>564</v>
      </c>
      <c r="K9" s="7" t="s">
        <v>565</v>
      </c>
      <c r="L9" s="7" t="s">
        <v>566</v>
      </c>
      <c r="M9" s="8" t="s">
        <v>567</v>
      </c>
      <c r="N9" s="7" t="s">
        <v>568</v>
      </c>
      <c r="O9" s="7" t="s">
        <v>569</v>
      </c>
      <c r="P9" s="7" t="s">
        <v>570</v>
      </c>
      <c r="Q9" s="8" t="s">
        <v>571</v>
      </c>
      <c r="R9" s="7" t="s">
        <v>18</v>
      </c>
    </row>
    <row r="10" spans="1:18">
      <c r="A10" s="9" t="s">
        <v>572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2"/>
    </row>
    <row r="11" spans="1:18">
      <c r="A11" s="11" t="s">
        <v>65</v>
      </c>
      <c r="B11" s="12">
        <f>'PPMP 2024 (2)'!J955+'PPMP 2024 (2)'!J958+'PPMP 2024 (2)'!J961+'PPMP 2024 (2)'!J971+'PPMP 2024 (2)'!J974+'PPMP 2024 (2)'!J977+'PPMP 2024 (2)'!J981+'PPMP 2024 (2)'!J1007+'PPMP 2024 (2)'!J1010+'PPMP 2024 (2)'!J1016+'PPMP 2024 (2)'!J1019+'PPMP 2024 (2)'!J1021+'PPMP 2024 (2)'!J1024+'PPMP 2024 (2)'!J1027+'PPMP 2024 (2)'!J1029+'PPMP 2024 (2)'!J1163+'PPMP 2024 (2)'!J1335+'PPMP 2024 (2)'!J1340+'PPMP 2024 (2)'!J1345+'PPMP 2024 (2)'!J1348+'PPMP 2024 (2)'!J1353+'PPMP 2024 (2)'!J1361+'PPMP 2024 (2)'!J1364+'PPMP 2024 (2)'!J1372+'PPMP 2024 (2)'!J1375+'PPMP 2024 (2)'!J1377+'PPMP 2024 (2)'!J1382+'PPMP 2024 (2)'!J1387+'PPMP 2024 (2)'!J1390+'PPMP 2024 (2)'!J1399+'PPMP 2024 (2)'!J1405+'PPMP 2024 (2)'!J1408+'PPMP 2024 (2)'!J1414+'PPMP 2024 (2)'!J1418+'PPMP 2024 (2)'!J1422+'PPMP 2024 (2)'!J1429</f>
        <v>36</v>
      </c>
      <c r="C11" s="13"/>
      <c r="D11" s="13"/>
      <c r="E11" s="14">
        <f>B11+C11+D11</f>
        <v>36</v>
      </c>
      <c r="F11" s="13"/>
      <c r="G11" s="13"/>
      <c r="H11" s="13"/>
      <c r="I11" s="57"/>
      <c r="J11" s="13"/>
      <c r="K11" s="13"/>
      <c r="L11" s="13"/>
      <c r="M11" s="57"/>
      <c r="N11" s="13"/>
      <c r="O11" s="13"/>
      <c r="P11" s="13"/>
      <c r="Q11" s="57"/>
      <c r="R11" s="20">
        <f>E11+I11+M11+Q11</f>
        <v>36</v>
      </c>
    </row>
    <row r="12" spans="1:18">
      <c r="A12" s="11" t="s">
        <v>583</v>
      </c>
      <c r="B12" s="12">
        <f>'PPMP 2024 (2)'!J1167</f>
        <v>1</v>
      </c>
      <c r="C12" s="13"/>
      <c r="D12" s="13"/>
      <c r="E12" s="14">
        <f>B12+C12+D12</f>
        <v>1</v>
      </c>
      <c r="F12" s="13"/>
      <c r="G12" s="13"/>
      <c r="H12" s="13"/>
      <c r="I12" s="57"/>
      <c r="J12" s="13"/>
      <c r="K12" s="13"/>
      <c r="L12" s="13"/>
      <c r="M12" s="57"/>
      <c r="N12" s="13"/>
      <c r="O12" s="13"/>
      <c r="P12" s="13"/>
      <c r="Q12" s="57"/>
      <c r="R12" s="20">
        <f>E12+I12+M12+Q12</f>
        <v>1</v>
      </c>
    </row>
    <row r="13" spans="1:18">
      <c r="A13" s="15" t="s">
        <v>26</v>
      </c>
      <c r="B13" s="16">
        <f>'PPMP 2024 (2)'!J1171</f>
        <v>3</v>
      </c>
      <c r="C13" s="16">
        <f>'PPMP 2024 (2)'!K10+'PPMP 2024 (2)'!K983+'PPMP 2024 (2)'!K1031+'PPMP 2024 (2)'!K1159+'PPMP 2024 (2)'!K1180</f>
        <v>27</v>
      </c>
      <c r="D13" s="16">
        <f>'PPMP 2024 (2)'!L983</f>
        <v>2</v>
      </c>
      <c r="E13" s="14">
        <f>B13+C13+D13</f>
        <v>32</v>
      </c>
      <c r="F13" s="16">
        <f>'PPMP 2024 (2)'!M10+'PPMP 2024 (2)'!M983+'PPMP 2024 (2)'!M1031</f>
        <v>15</v>
      </c>
      <c r="G13" s="16">
        <f>'PPMP 2024 (2)'!N10+'PPMP 2024 (2)'!N983+'PPMP 2024 (2)'!N1031+'PPMP 2024 (2)'!N1180</f>
        <v>19</v>
      </c>
      <c r="H13" s="16">
        <f>'PPMP 2024 (2)'!O983+'PPMP 2024 (2)'!O1031</f>
        <v>5</v>
      </c>
      <c r="I13" s="14">
        <f>F13+G13+H13</f>
        <v>39</v>
      </c>
      <c r="J13" s="16">
        <f>'PPMP 2024 (2)'!P10+'PPMP 2024 (2)'!P983+'PPMP 2024 (2)'!P1031</f>
        <v>14</v>
      </c>
      <c r="K13" s="16">
        <f>'PPMP 2024 (2)'!Q10+'PPMP 2024 (2)'!Q983+'PPMP 2024 (2)'!Q1031+'PPMP 2024 (2)'!Q1180</f>
        <v>19</v>
      </c>
      <c r="L13" s="16">
        <f>'PPMP 2024 (2)'!R983+'PPMP 2024 (2)'!R1031</f>
        <v>4</v>
      </c>
      <c r="M13" s="19">
        <f>J13+K13+L13</f>
        <v>37</v>
      </c>
      <c r="N13" s="16">
        <f>'PPMP 2024 (2)'!S10+'PPMP 2024 (2)'!S983+'PPMP 2024 (2)'!S1031+'PPMP 2024 (2)'!S1180</f>
        <v>29</v>
      </c>
      <c r="O13" s="16"/>
      <c r="P13" s="16"/>
      <c r="Q13" s="63">
        <f t="shared" ref="Q13" si="0">N13+O13+P13</f>
        <v>29</v>
      </c>
      <c r="R13" s="20">
        <f>E13+I13+M13+Q13</f>
        <v>137</v>
      </c>
    </row>
    <row r="14" spans="1:18">
      <c r="A14" s="17" t="s">
        <v>18</v>
      </c>
      <c r="B14" s="18"/>
      <c r="C14" s="18"/>
      <c r="D14" s="18"/>
      <c r="E14" s="19">
        <f>SUM(E11:E13)</f>
        <v>69</v>
      </c>
      <c r="F14" s="20"/>
      <c r="G14" s="20"/>
      <c r="H14" s="20"/>
      <c r="I14" s="19">
        <f>I13</f>
        <v>39</v>
      </c>
      <c r="J14" s="20"/>
      <c r="K14" s="20"/>
      <c r="L14" s="20"/>
      <c r="M14" s="57">
        <f>M13</f>
        <v>37</v>
      </c>
      <c r="N14" s="20"/>
      <c r="O14" s="20"/>
      <c r="P14" s="20"/>
      <c r="Q14" s="19">
        <f>Q13</f>
        <v>29</v>
      </c>
      <c r="R14" s="20">
        <f>E14+I14+M14+Q14</f>
        <v>174</v>
      </c>
    </row>
    <row r="15" spans="1:1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>
      <c r="A16" s="22" t="s">
        <v>573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ht="26" spans="1:18">
      <c r="A17" s="24" t="s">
        <v>574</v>
      </c>
      <c r="B17" s="25" t="s">
        <v>556</v>
      </c>
      <c r="C17" s="25" t="s">
        <v>557</v>
      </c>
      <c r="D17" s="25" t="s">
        <v>558</v>
      </c>
      <c r="E17" s="26" t="s">
        <v>559</v>
      </c>
      <c r="F17" s="25" t="s">
        <v>560</v>
      </c>
      <c r="G17" s="25" t="s">
        <v>561</v>
      </c>
      <c r="H17" s="25" t="s">
        <v>562</v>
      </c>
      <c r="I17" s="26" t="s">
        <v>563</v>
      </c>
      <c r="J17" s="25" t="s">
        <v>564</v>
      </c>
      <c r="K17" s="25" t="s">
        <v>565</v>
      </c>
      <c r="L17" s="25" t="s">
        <v>566</v>
      </c>
      <c r="M17" s="26" t="s">
        <v>567</v>
      </c>
      <c r="N17" s="25" t="s">
        <v>568</v>
      </c>
      <c r="O17" s="25" t="s">
        <v>569</v>
      </c>
      <c r="P17" s="25" t="s">
        <v>570</v>
      </c>
      <c r="Q17" s="26" t="s">
        <v>571</v>
      </c>
      <c r="R17" s="64" t="s">
        <v>18</v>
      </c>
    </row>
    <row r="18" spans="1:19">
      <c r="A18" s="11" t="s">
        <v>65</v>
      </c>
      <c r="B18" s="27">
        <f>'PPMP 2024 (2)'!H954+'PPMP 2024 (2)'!H970+'PPMP 2024 (2)'!H1006+'PPMP 2024 (2)'!H1162+'PPMP 2024 (2)'!H1334+'PPMP 2024 (2)'!H1371+'PPMP 2024 (2)'!H1381+'PPMP 2024 (2)'!H1398+'PPMP 2024 (2)'!H1407+'PPMP 2024 (2)'!H1428</f>
        <v>2018006287.3</v>
      </c>
      <c r="C18" s="28"/>
      <c r="D18" s="29"/>
      <c r="E18" s="30">
        <f>SUM(B18:D18)</f>
        <v>2018006287.3</v>
      </c>
      <c r="F18" s="29"/>
      <c r="G18" s="29"/>
      <c r="H18" s="29"/>
      <c r="I18" s="58">
        <f>SUM(F18:H18)</f>
        <v>0</v>
      </c>
      <c r="J18" s="29"/>
      <c r="K18" s="29"/>
      <c r="L18" s="29"/>
      <c r="M18" s="58">
        <f>SUM(J18:L18)</f>
        <v>0</v>
      </c>
      <c r="N18" s="29"/>
      <c r="O18" s="29"/>
      <c r="P18" s="29"/>
      <c r="Q18" s="65">
        <f>SUM(N18:P18)</f>
        <v>0</v>
      </c>
      <c r="R18" s="66">
        <f>Q18+M18+I18+E18</f>
        <v>2018006287.3</v>
      </c>
      <c r="S18" s="1"/>
    </row>
    <row r="19" spans="1:19">
      <c r="A19" s="11" t="s">
        <v>583</v>
      </c>
      <c r="B19" s="27">
        <f>'PPMP 2024 (2)'!H1168</f>
        <v>10542153</v>
      </c>
      <c r="C19" s="28"/>
      <c r="D19" s="29"/>
      <c r="E19" s="30">
        <f>SUM(B19:D19)</f>
        <v>10542153</v>
      </c>
      <c r="F19" s="29"/>
      <c r="G19" s="29"/>
      <c r="H19" s="29"/>
      <c r="I19" s="58"/>
      <c r="J19" s="29"/>
      <c r="K19" s="29"/>
      <c r="L19" s="29"/>
      <c r="M19" s="58"/>
      <c r="N19" s="29"/>
      <c r="O19" s="29"/>
      <c r="P19" s="29"/>
      <c r="Q19" s="65"/>
      <c r="R19" s="66">
        <f>E19+I19+M19+Q19</f>
        <v>10542153</v>
      </c>
      <c r="S19" s="1"/>
    </row>
    <row r="20" spans="1:20">
      <c r="A20" s="11" t="s">
        <v>26</v>
      </c>
      <c r="B20" s="31">
        <f>'PPMP 2024 (2)'!H1172+'PPMP 2024 (2)'!H1174+'PPMP 2024 (2)'!H1177</f>
        <v>1710500</v>
      </c>
      <c r="C20" s="32">
        <f>'PPMP 2024 (2)'!H103+'PPMP 2024 (2)'!H918+'PPMP 2024 (2)'!H922+'PPMP 2024 (2)'!H926+'PPMP 2024 (2)'!H929+'PPMP 2024 (2)'!G934+'PPMP 2024 (2)'!G984+'PPMP 2024 (2)'!G984+'PPMP 2024 (2)'!G990+'PPMP 2024 (2)'!G990+'PPMP 2024 (2)'!G998+'PPMP 2024 (2)'!G1032+'PPMP 2024 (2)'!G1032+'PPMP 2024 (2)'!G1038+'PPMP 2024 (2)'!G1038+'PPMP 2024 (2)'!G1048+'PPMP 2024 (2)'!G1048+'PPMP 2024 (2)'!G1053+'PPMP 2024 (2)'!G1053+'PPMP 2024 (2)'!G1061+'PPMP 2024 (2)'!H1148+'PPMP 2024 (2)'!G1150+'PPMP 2024 (2)'!H1157+'PPMP 2024 (2)'!H1160+'PPMP 2024 (2)'!G1181+'PPMP 2024 (2)'!G1217+'PPMP 2024 (2)'!G1229</f>
        <v>18833851.05</v>
      </c>
      <c r="D20" s="32">
        <f>'PPMP 2024 (2)'!G990+'PPMP 2024 (2)'!G990</f>
        <v>903922</v>
      </c>
      <c r="E20" s="30">
        <f>SUM(B20:D20)</f>
        <v>21448273.05</v>
      </c>
      <c r="F20" s="32">
        <f>'PPMP 2024 (2)'!H149+'PPMP 2024 (2)'!H242+'PPMP 2024 (2)'!H289+'PPMP 2024 (2)'!G586+'PPMP 2024 (2)'!G736+'PPMP 2024 (2)'!G796+'PPMP 2024 (2)'!H840+'PPMP 2024 (2)'!G862+'PPMP 2024 (2)'!G988+'PPMP 2024 (2)'!G993+'PPMP 2024 (2)'!G1032+'PPMP 2024 (2)'!G1032+'PPMP 2024 (2)'!G1048+'PPMP 2024 (2)'!G1048+'PPMP 2024 (2)'!H1068</f>
        <v>8141900.28</v>
      </c>
      <c r="G20" s="32">
        <f>'PPMP 2024 (2)'!G934+'PPMP 2024 (2)'!G984+'PPMP 2024 (2)'!G984+'PPMP 2024 (2)'!G990+'PPMP 2024 (2)'!G990+'PPMP 2024 (2)'!G998+'PPMP 2024 (2)'!G1038+'PPMP 2024 (2)'!G1038+'PPMP 2024 (2)'!G1048+'PPMP 2024 (2)'!G1048+'PPMP 2024 (2)'!G1053+'PPMP 2024 (2)'!G1053+'PPMP 2024 (2)'!G1061+'PPMP 2024 (2)'!H1139+'PPMP 2024 (2)'!G1150+'PPMP 2024 (2)'!G1181+'PPMP 2024 (2)'!G1217+'PPMP 2024 (2)'!G1229</f>
        <v>13923981.05</v>
      </c>
      <c r="H20" s="32">
        <f>'PPMP 2024 (2)'!G990+'PPMP 2024 (2)'!G990+'PPMP 2024 (2)'!G1032+'PPMP 2024 (2)'!G1032+'PPMP 2024 (2)'!G1048</f>
        <v>3270113.65</v>
      </c>
      <c r="I20" s="58">
        <f>SUM(F20:H20)</f>
        <v>25335994.98</v>
      </c>
      <c r="J20" s="32">
        <f>'PPMP 2024 (2)'!H11+'PPMP 2024 (2)'!H195+'PPMP 2024 (2)'!H530+'PPMP 2024 (2)'!G586+'PPMP 2024 (2)'!G736+'PPMP 2024 (2)'!G767+'PPMP 2024 (2)'!G796+'PPMP 2024 (2)'!G984+'PPMP 2024 (2)'!G984+'PPMP 2024 (2)'!G988+'PPMP 2024 (2)'!G990+'PPMP 2024 (2)'!G990+'PPMP 2024 (2)'!G1048+'PPMP 2024 (2)'!G1048</f>
        <v>6600132.73</v>
      </c>
      <c r="K20" s="32">
        <f>'PPMP 2024 (2)'!H306+'PPMP 2024 (2)'!G934+'PPMP 2024 (2)'!G990+'PPMP 2024 (2)'!G990+'PPMP 2024 (2)'!G993+'PPMP 2024 (2)'!G998+'PPMP 2024 (2)'!G1032+'PPMP 2024 (2)'!G1032+'PPMP 2024 (2)'!G1038+'PPMP 2024 (2)'!G1038+'PPMP 2024 (2)'!G1048+'PPMP 2024 (2)'!G1048+'PPMP 2024 (2)'!G1053+'PPMP 2024 (2)'!G1053+'PPMP 2024 (2)'!G1061+'PPMP 2024 (2)'!G1150+'PPMP 2024 (2)'!G1181+'PPMP 2024 (2)'!G1217+'PPMP 2024 (2)'!G1229</f>
        <v>16249476.55</v>
      </c>
      <c r="L20" s="32">
        <f>'PPMP 2024 (2)'!G990+'PPMP 2024 (2)'!G990+'PPMP 2024 (2)'!G1048+'PPMP 2024 (2)'!G1048</f>
        <v>1996305.3</v>
      </c>
      <c r="M20" s="58">
        <f t="shared" ref="M20" si="1">SUM(J20:L20)</f>
        <v>24845914.58</v>
      </c>
      <c r="N20" s="32">
        <f>'PPMP 2024 (2)'!H57+'PPMP 2024 (2)'!H466+'PPMP 2024 (2)'!H499+'PPMP 2024 (2)'!H704+'PPMP 2024 (2)'!G736+'PPMP 2024 (2)'!H753+'PPMP 2024 (2)'!G767+'PPMP 2024 (2)'!G862+'PPMP 2024 (2)'!G934+'PPMP 2024 (2)'!G984+'PPMP 2024 (2)'!G984+'PPMP 2024 (2)'!G990+'PPMP 2024 (2)'!G990+'PPMP 2024 (2)'!G998+'PPMP 2024 (2)'!G1032+'PPMP 2024 (2)'!G1032+'PPMP 2024 (2)'!G1038+'PPMP 2024 (2)'!G1038+'PPMP 2024 (2)'!G1048+'PPMP 2024 (2)'!G1048+'PPMP 2024 (2)'!G1053+'PPMP 2024 (2)'!G1053+'PPMP 2024 (2)'!G1061+'PPMP 2024 (2)'!H1130+'PPMP 2024 (2)'!G1150+'PPMP 2024 (2)'!G1181+'PPMP 2024 (2)'!G1217+'PPMP 2024 (2)'!G1229</f>
        <v>18693274.89</v>
      </c>
      <c r="O20" s="32"/>
      <c r="P20" s="32"/>
      <c r="Q20" s="65">
        <f t="shared" ref="Q20" si="2">SUM(N20:P20)</f>
        <v>18693274.89</v>
      </c>
      <c r="R20" s="66">
        <f t="shared" ref="R20:R21" si="3">Q20+M20+I20+E20</f>
        <v>90323457.5</v>
      </c>
      <c r="S20" s="67"/>
      <c r="T20" s="68"/>
    </row>
    <row r="21" spans="1:19">
      <c r="A21" s="33" t="s">
        <v>18</v>
      </c>
      <c r="B21" s="34"/>
      <c r="C21" s="34"/>
      <c r="D21" s="34"/>
      <c r="E21" s="30">
        <f>SUM(E18:E20)</f>
        <v>2049996713.35</v>
      </c>
      <c r="F21" s="34"/>
      <c r="G21" s="34"/>
      <c r="H21" s="34"/>
      <c r="I21" s="58">
        <f>SUM(I18:I20)</f>
        <v>25335994.98</v>
      </c>
      <c r="J21" s="34"/>
      <c r="K21" s="34"/>
      <c r="L21" s="34"/>
      <c r="M21" s="30">
        <f>SUM(M18:M20)</f>
        <v>24845914.58</v>
      </c>
      <c r="N21" s="34"/>
      <c r="O21" s="59"/>
      <c r="P21" s="59"/>
      <c r="Q21" s="65">
        <f>SUM(Q18:Q20)</f>
        <v>18693274.89</v>
      </c>
      <c r="R21" s="66">
        <f t="shared" si="3"/>
        <v>2118871897.8</v>
      </c>
      <c r="S21" s="1"/>
    </row>
    <row r="22" spans="1:19">
      <c r="A22" s="5"/>
      <c r="B22" s="35"/>
      <c r="C22" s="35"/>
      <c r="D22" s="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69"/>
      <c r="S22" s="68"/>
    </row>
    <row r="23" spans="1:20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70"/>
      <c r="R23" s="71"/>
      <c r="S23" s="70"/>
      <c r="T23" s="68"/>
    </row>
    <row r="24" spans="1:18">
      <c r="A24" s="37"/>
      <c r="B24" s="37"/>
      <c r="C24" s="37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7"/>
      <c r="Q24" s="39"/>
      <c r="R24" s="39"/>
    </row>
    <row r="25" spans="1:19">
      <c r="A25" s="37"/>
      <c r="B25" s="37"/>
      <c r="C25" s="39"/>
      <c r="D25" s="41"/>
      <c r="E25" s="39"/>
      <c r="F25" s="41"/>
      <c r="G25" s="42"/>
      <c r="H25" s="40"/>
      <c r="I25" s="40"/>
      <c r="J25" s="40"/>
      <c r="K25" s="42"/>
      <c r="L25" s="39"/>
      <c r="M25" s="37"/>
      <c r="N25" s="37"/>
      <c r="O25" s="37"/>
      <c r="P25" s="37"/>
      <c r="Q25" s="37"/>
      <c r="R25" s="39"/>
      <c r="S25" s="72"/>
    </row>
    <row r="26" spans="1:18">
      <c r="A26" s="37"/>
      <c r="B26" s="37"/>
      <c r="C26" s="37"/>
      <c r="D26" s="43"/>
      <c r="E26" s="39"/>
      <c r="F26" s="44"/>
      <c r="G26" s="38"/>
      <c r="H26" s="38"/>
      <c r="I26" s="38"/>
      <c r="J26" s="37"/>
      <c r="K26" s="37"/>
      <c r="L26" s="37"/>
      <c r="M26" s="37"/>
      <c r="N26" s="37"/>
      <c r="O26" s="37"/>
      <c r="P26" s="37"/>
      <c r="Q26" s="37"/>
      <c r="R26" s="73"/>
    </row>
    <row r="27" spans="1:18">
      <c r="A27" s="37"/>
      <c r="B27" s="37"/>
      <c r="C27" s="37"/>
      <c r="D27" s="37"/>
      <c r="E27" s="37"/>
      <c r="F27" s="44"/>
      <c r="G27" s="38"/>
      <c r="H27" s="38"/>
      <c r="I27" s="38"/>
      <c r="J27" s="37"/>
      <c r="K27" s="37"/>
      <c r="L27" s="37"/>
      <c r="M27" s="37"/>
      <c r="N27" s="37"/>
      <c r="O27" s="37"/>
      <c r="P27" s="37"/>
      <c r="Q27" s="37"/>
      <c r="R27" s="43"/>
    </row>
    <row r="28" spans="1:18">
      <c r="A28" s="37"/>
      <c r="B28" s="37"/>
      <c r="C28" s="37"/>
      <c r="D28" s="37"/>
      <c r="E28" s="39"/>
      <c r="F28" s="44"/>
      <c r="G28" s="38"/>
      <c r="H28" s="38"/>
      <c r="I28" s="38"/>
      <c r="J28" s="37"/>
      <c r="K28" s="37"/>
      <c r="L28" s="37"/>
      <c r="M28" s="37"/>
      <c r="N28" s="37"/>
      <c r="O28" s="37"/>
      <c r="P28" s="37"/>
      <c r="Q28" s="37"/>
      <c r="R28" s="37"/>
    </row>
    <row r="29" spans="1:18">
      <c r="A29" s="37"/>
      <c r="B29" s="37"/>
      <c r="C29" s="37"/>
      <c r="D29" s="37"/>
      <c r="E29" s="37"/>
      <c r="F29" s="44"/>
      <c r="G29" s="38"/>
      <c r="H29" s="38"/>
      <c r="I29" s="38"/>
      <c r="J29" s="37"/>
      <c r="K29" s="37"/>
      <c r="L29" s="37"/>
      <c r="M29" s="37"/>
      <c r="N29" s="37"/>
      <c r="O29" s="37"/>
      <c r="P29" s="37"/>
      <c r="Q29" s="37"/>
      <c r="R29" s="43"/>
    </row>
    <row r="30" spans="1:18">
      <c r="A30" s="37"/>
      <c r="B30" s="37"/>
      <c r="C30" s="37"/>
      <c r="D30" s="37"/>
      <c r="E30" s="37"/>
      <c r="F30" s="44"/>
      <c r="G30" s="38"/>
      <c r="H30" s="38"/>
      <c r="I30" s="38"/>
      <c r="J30" s="37"/>
      <c r="K30" s="37"/>
      <c r="L30" s="37"/>
      <c r="M30" s="37"/>
      <c r="N30" s="37"/>
      <c r="O30" s="37"/>
      <c r="P30" s="37"/>
      <c r="Q30" s="37"/>
      <c r="R30" s="37"/>
    </row>
    <row r="31" spans="1:18">
      <c r="A31" s="37"/>
      <c r="B31" s="37"/>
      <c r="C31" s="37"/>
      <c r="D31" s="37"/>
      <c r="E31" s="37"/>
      <c r="F31" s="44"/>
      <c r="G31" s="38"/>
      <c r="H31" s="38"/>
      <c r="I31" s="38"/>
      <c r="J31" s="37"/>
      <c r="K31" s="37"/>
      <c r="L31" s="37"/>
      <c r="M31" s="37"/>
      <c r="N31" s="37"/>
      <c r="O31" s="37"/>
      <c r="P31" s="37"/>
      <c r="Q31" s="37"/>
      <c r="R31" s="37"/>
    </row>
    <row r="32" spans="6:9">
      <c r="F32" s="44"/>
      <c r="G32" s="38"/>
      <c r="H32" s="38"/>
      <c r="I32" s="38"/>
    </row>
    <row r="33" s="1" customFormat="1" spans="2:19">
      <c r="B33" s="45"/>
      <c r="C33" s="45"/>
      <c r="D33" s="45"/>
      <c r="E33" s="46"/>
      <c r="F33" s="47"/>
      <c r="G33" s="48"/>
      <c r="H33" s="48"/>
      <c r="I33" s="60"/>
      <c r="J33" s="45"/>
      <c r="K33" s="45"/>
      <c r="L33" s="45"/>
      <c r="M33" s="46"/>
      <c r="N33" s="45"/>
      <c r="O33" s="45"/>
      <c r="P33" s="45"/>
      <c r="Q33" s="74"/>
      <c r="R33" s="74"/>
      <c r="S33" s="74"/>
    </row>
    <row r="34" spans="1:19">
      <c r="A34" s="49"/>
      <c r="B34" s="50"/>
      <c r="C34" s="51"/>
      <c r="D34" s="51"/>
      <c r="E34" s="52"/>
      <c r="F34" s="53"/>
      <c r="G34" s="53"/>
      <c r="H34" s="53"/>
      <c r="I34" s="61"/>
      <c r="J34" s="51"/>
      <c r="K34" s="51"/>
      <c r="L34" s="51"/>
      <c r="M34" s="52"/>
      <c r="N34" s="51"/>
      <c r="O34" s="51"/>
      <c r="P34" s="55"/>
      <c r="S34" s="72"/>
    </row>
    <row r="35" spans="1:16">
      <c r="A35" s="49"/>
      <c r="B35" s="50"/>
      <c r="C35" s="51"/>
      <c r="D35" s="51"/>
      <c r="E35" s="52"/>
      <c r="F35" s="51"/>
      <c r="G35" s="51"/>
      <c r="H35" s="51"/>
      <c r="I35" s="52"/>
      <c r="J35" s="52"/>
      <c r="K35" s="51"/>
      <c r="L35" s="51"/>
      <c r="M35" s="52"/>
      <c r="N35" s="51"/>
      <c r="O35" s="51"/>
      <c r="P35" s="55"/>
    </row>
    <row r="36" spans="1:16">
      <c r="A36" s="49"/>
      <c r="B36" s="50"/>
      <c r="C36" s="51"/>
      <c r="D36" s="51"/>
      <c r="E36" s="52"/>
      <c r="F36" s="51"/>
      <c r="G36" s="51"/>
      <c r="H36" s="51"/>
      <c r="I36" s="52"/>
      <c r="J36" s="51"/>
      <c r="K36" s="51"/>
      <c r="L36" s="51"/>
      <c r="M36" s="52"/>
      <c r="N36" s="51"/>
      <c r="O36" s="51"/>
      <c r="P36" s="55"/>
    </row>
    <row r="37" spans="2:16">
      <c r="B37" s="54"/>
      <c r="C37" s="55"/>
      <c r="D37" s="51"/>
      <c r="E37" s="52"/>
      <c r="F37" s="55"/>
      <c r="G37" s="51"/>
      <c r="H37" s="51"/>
      <c r="I37" s="52"/>
      <c r="J37" s="51"/>
      <c r="K37" s="55"/>
      <c r="L37" s="51"/>
      <c r="M37" s="52"/>
      <c r="N37" s="51"/>
      <c r="O37" s="51"/>
      <c r="P37" s="55"/>
    </row>
    <row r="38" spans="2:16">
      <c r="B38" s="55"/>
      <c r="C38" s="55"/>
      <c r="D38" s="51"/>
      <c r="E38" s="52"/>
      <c r="F38" s="55"/>
      <c r="G38" s="51"/>
      <c r="H38" s="51"/>
      <c r="I38" s="52"/>
      <c r="J38" s="51"/>
      <c r="K38" s="55"/>
      <c r="L38" s="51"/>
      <c r="M38" s="52"/>
      <c r="N38" s="55"/>
      <c r="O38" s="51"/>
      <c r="P38" s="55"/>
    </row>
    <row r="39" spans="2:16">
      <c r="B39" s="55"/>
      <c r="C39" s="55"/>
      <c r="D39" s="51"/>
      <c r="E39" s="52"/>
      <c r="F39" s="55"/>
      <c r="G39" s="55"/>
      <c r="H39" s="51"/>
      <c r="I39" s="52"/>
      <c r="J39" s="51"/>
      <c r="K39" s="55"/>
      <c r="L39" s="51"/>
      <c r="M39" s="52"/>
      <c r="N39" s="55"/>
      <c r="O39" s="51"/>
      <c r="P39" s="55"/>
    </row>
    <row r="40" spans="2:16">
      <c r="B40" s="55"/>
      <c r="C40" s="55"/>
      <c r="D40" s="51"/>
      <c r="E40" s="52"/>
      <c r="F40" s="55"/>
      <c r="G40" s="55"/>
      <c r="H40" s="51"/>
      <c r="I40" s="52"/>
      <c r="J40" s="55"/>
      <c r="K40" s="55"/>
      <c r="L40" s="51"/>
      <c r="M40" s="52"/>
      <c r="N40" s="55"/>
      <c r="O40" s="51"/>
      <c r="P40" s="55"/>
    </row>
  </sheetData>
  <mergeCells count="11">
    <mergeCell ref="A1:R1"/>
    <mergeCell ref="A2:R2"/>
    <mergeCell ref="A3:R3"/>
    <mergeCell ref="A4:R4"/>
    <mergeCell ref="A5:R5"/>
    <mergeCell ref="A6:R6"/>
    <mergeCell ref="A7:I7"/>
    <mergeCell ref="J7:R7"/>
    <mergeCell ref="A8:R8"/>
    <mergeCell ref="A10:R10"/>
    <mergeCell ref="A16:R16"/>
  </mergeCells>
  <printOptions horizontalCentered="1"/>
  <pageMargins left="0.35" right="0.12" top="0.75" bottom="0.75" header="0.3" footer="0.3"/>
  <pageSetup paperSize="9" scale="6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APP</vt:lpstr>
      <vt:lpstr>PPMP</vt:lpstr>
      <vt:lpstr>SPI</vt:lpstr>
      <vt:lpstr>APP 2024 (2)</vt:lpstr>
      <vt:lpstr>PPMP 2024 (2)</vt:lpstr>
      <vt:lpstr>SPI 2024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077</dc:creator>
  <cp:lastModifiedBy>AIREEN HERNANDEZ</cp:lastModifiedBy>
  <dcterms:created xsi:type="dcterms:W3CDTF">2021-04-09T00:49:00Z</dcterms:created>
  <cp:lastPrinted>2023-12-16T12:12:00Z</cp:lastPrinted>
  <dcterms:modified xsi:type="dcterms:W3CDTF">2024-01-26T02:55:32Z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F2E2C6032A614D5E8988EE7639E9852B_12</vt:lpwstr>
  </property>
  <property fmtid="{D5CDD505-2E9C-101B-9397-08002B2CF9AE}" pid="3" name="KSOProductBuildVer">
    <vt:lpwstr>1033-12.2.0.13431</vt:lpwstr>
  </property>
</Properties>
</file>