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Y 2024 -ICIE\APP, PPMP\"/>
    </mc:Choice>
  </mc:AlternateContent>
  <bookViews>
    <workbookView xWindow="0" yWindow="0" windowWidth="28800" windowHeight="11730" activeTab="2"/>
  </bookViews>
  <sheets>
    <sheet name="APP Summary" sheetId="2" r:id="rId1"/>
    <sheet name="PPMP" sheetId="3" r:id="rId2"/>
    <sheet name="SPI" sheetId="4" r:id="rId3"/>
  </sheets>
  <definedNames>
    <definedName name="_xlnm._FilterDatabase" localSheetId="1" hidden="1">PPMP!$I$1:$I$192</definedName>
  </definedNames>
  <calcPr calcId="162913"/>
</workbook>
</file>

<file path=xl/calcChain.xml><?xml version="1.0" encoding="utf-8"?>
<calcChain xmlns="http://schemas.openxmlformats.org/spreadsheetml/2006/main">
  <c r="B15" i="4" l="1"/>
  <c r="C15" i="4"/>
  <c r="J21" i="4"/>
  <c r="M21" i="4" s="1"/>
  <c r="H21" i="4"/>
  <c r="Q21" i="4"/>
  <c r="I21" i="4"/>
  <c r="E21" i="4"/>
  <c r="C21" i="4"/>
  <c r="W153" i="3"/>
  <c r="D21" i="4"/>
  <c r="G21" i="4"/>
  <c r="W135" i="3"/>
  <c r="W132" i="3"/>
  <c r="W126" i="3"/>
  <c r="W125" i="3"/>
  <c r="N21" i="4"/>
  <c r="W124" i="3"/>
  <c r="B21" i="4"/>
  <c r="W117" i="3"/>
  <c r="W115" i="3"/>
  <c r="W84" i="3"/>
  <c r="W82" i="3"/>
  <c r="W66" i="3"/>
  <c r="W62" i="3"/>
  <c r="R21" i="4" l="1"/>
  <c r="H91" i="3"/>
  <c r="E54" i="3" l="1"/>
  <c r="H54" i="3" s="1"/>
  <c r="H59" i="3"/>
  <c r="J52" i="3"/>
  <c r="H57" i="3"/>
  <c r="H55" i="3"/>
  <c r="H56" i="3"/>
  <c r="H53" i="3"/>
  <c r="H58" i="3" l="1"/>
  <c r="H52" i="3" s="1"/>
  <c r="H126" i="3" l="1"/>
  <c r="H90" i="3"/>
  <c r="E44" i="3" l="1"/>
  <c r="E38" i="3"/>
  <c r="E35" i="3"/>
  <c r="H29" i="3"/>
  <c r="E23" i="3"/>
  <c r="E45" i="3"/>
  <c r="E37" i="3"/>
  <c r="E19" i="3"/>
  <c r="N36" i="2" l="1"/>
  <c r="H35" i="3"/>
  <c r="J17" i="3"/>
  <c r="K47" i="3"/>
  <c r="L47" i="3"/>
  <c r="M47" i="3"/>
  <c r="N47" i="3"/>
  <c r="O47" i="3"/>
  <c r="P47" i="3"/>
  <c r="Q47" i="3"/>
  <c r="R47" i="3"/>
  <c r="S47" i="3"/>
  <c r="T47" i="3"/>
  <c r="U47" i="3"/>
  <c r="J47" i="3"/>
  <c r="H32" i="3"/>
  <c r="H51" i="3"/>
  <c r="H50" i="3"/>
  <c r="H49" i="3"/>
  <c r="H48" i="3"/>
  <c r="H40" i="3"/>
  <c r="H45" i="3"/>
  <c r="H23" i="3"/>
  <c r="H19" i="3"/>
  <c r="H44" i="3"/>
  <c r="E43" i="3"/>
  <c r="H43" i="3" s="1"/>
  <c r="H38" i="3"/>
  <c r="H37" i="3"/>
  <c r="H34" i="3"/>
  <c r="E26" i="3"/>
  <c r="H22" i="3"/>
  <c r="H21" i="3"/>
  <c r="H18" i="3"/>
  <c r="H16" i="3"/>
  <c r="H15" i="3"/>
  <c r="H46" i="3"/>
  <c r="H42" i="3"/>
  <c r="H41" i="3"/>
  <c r="H39" i="3"/>
  <c r="H36" i="3"/>
  <c r="H33" i="3"/>
  <c r="H31" i="3"/>
  <c r="H30" i="3"/>
  <c r="H28" i="3"/>
  <c r="H27" i="3"/>
  <c r="H25" i="3"/>
  <c r="H20" i="3"/>
  <c r="B14" i="4" l="1"/>
  <c r="H47" i="3"/>
  <c r="H14" i="3"/>
  <c r="K12" i="2" s="1"/>
  <c r="L12" i="2" s="1"/>
  <c r="H66" i="3"/>
  <c r="E96" i="3"/>
  <c r="E143" i="3"/>
  <c r="H107" i="3"/>
  <c r="H106" i="3"/>
  <c r="H105" i="3"/>
  <c r="H109" i="3"/>
  <c r="H110" i="3"/>
  <c r="H111" i="3"/>
  <c r="H112" i="3"/>
  <c r="H118" i="3"/>
  <c r="H117" i="3"/>
  <c r="H116" i="3"/>
  <c r="H115" i="3"/>
  <c r="E125" i="3"/>
  <c r="E86" i="3"/>
  <c r="H86" i="3" s="1"/>
  <c r="H154" i="3"/>
  <c r="H153" i="3"/>
  <c r="L14" i="2" l="1"/>
  <c r="K14" i="2" s="1"/>
  <c r="J60" i="3" l="1"/>
  <c r="B16" i="4" s="1"/>
  <c r="K17" i="3"/>
  <c r="K14" i="3" s="1"/>
  <c r="L17" i="3"/>
  <c r="L14" i="3" s="1"/>
  <c r="M17" i="3"/>
  <c r="M14" i="3" s="1"/>
  <c r="N17" i="3"/>
  <c r="N14" i="3" s="1"/>
  <c r="O17" i="3"/>
  <c r="O14" i="3" s="1"/>
  <c r="P17" i="3"/>
  <c r="P14" i="3" s="1"/>
  <c r="Q17" i="3"/>
  <c r="Q14" i="3" s="1"/>
  <c r="R17" i="3"/>
  <c r="R14" i="3" s="1"/>
  <c r="S17" i="3"/>
  <c r="S14" i="3" s="1"/>
  <c r="T17" i="3"/>
  <c r="T14" i="3" s="1"/>
  <c r="U17" i="3"/>
  <c r="U14" i="3" s="1"/>
  <c r="U60" i="3"/>
  <c r="K60" i="3"/>
  <c r="L60" i="3"/>
  <c r="M60" i="3"/>
  <c r="N60" i="3"/>
  <c r="O60" i="3"/>
  <c r="P60" i="3"/>
  <c r="Q60" i="3"/>
  <c r="R60" i="3"/>
  <c r="S60" i="3"/>
  <c r="E15" i="4" l="1"/>
  <c r="P155" i="3"/>
  <c r="N155" i="3"/>
  <c r="R155" i="3"/>
  <c r="L155" i="3"/>
  <c r="U155" i="3"/>
  <c r="Q155" i="3"/>
  <c r="M155" i="3"/>
  <c r="J155" i="3"/>
  <c r="S155" i="3"/>
  <c r="O155" i="3"/>
  <c r="K155" i="3"/>
  <c r="Q15" i="4"/>
  <c r="M15" i="4"/>
  <c r="I15" i="4"/>
  <c r="R15" i="4" l="1"/>
  <c r="Q20" i="4"/>
  <c r="M20" i="4"/>
  <c r="I20" i="4"/>
  <c r="M14" i="4"/>
  <c r="I14" i="4"/>
  <c r="E14" i="4"/>
  <c r="Q14" i="4"/>
  <c r="R14" i="4" l="1"/>
  <c r="H63" i="3"/>
  <c r="H64" i="3"/>
  <c r="H65" i="3"/>
  <c r="H24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26" i="3"/>
  <c r="H87" i="3"/>
  <c r="H88" i="3"/>
  <c r="H89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13" i="3"/>
  <c r="H114" i="3"/>
  <c r="H123" i="3"/>
  <c r="H119" i="3"/>
  <c r="H120" i="3"/>
  <c r="H121" i="3"/>
  <c r="H122" i="3"/>
  <c r="H124" i="3"/>
  <c r="H125" i="3"/>
  <c r="H130" i="3"/>
  <c r="H127" i="3"/>
  <c r="H128" i="3"/>
  <c r="H129" i="3"/>
  <c r="H131" i="3"/>
  <c r="H132" i="3"/>
  <c r="H133" i="3"/>
  <c r="H134" i="3"/>
  <c r="H135" i="3"/>
  <c r="H137" i="3"/>
  <c r="H138" i="3"/>
  <c r="H136" i="3"/>
  <c r="H142" i="3"/>
  <c r="H139" i="3"/>
  <c r="H140" i="3"/>
  <c r="H141" i="3"/>
  <c r="H143" i="3"/>
  <c r="H144" i="3"/>
  <c r="H145" i="3"/>
  <c r="H146" i="3"/>
  <c r="H147" i="3"/>
  <c r="H148" i="3"/>
  <c r="H149" i="3"/>
  <c r="H150" i="3"/>
  <c r="H151" i="3"/>
  <c r="H152" i="3"/>
  <c r="H62" i="3"/>
  <c r="H17" i="3" l="1"/>
  <c r="B20" i="4" s="1"/>
  <c r="H60" i="3"/>
  <c r="H155" i="3" l="1"/>
  <c r="M22" i="4"/>
  <c r="L13" i="2"/>
  <c r="K13" i="2" s="1"/>
  <c r="E20" i="4"/>
  <c r="K15" i="2"/>
  <c r="L15" i="2" s="1"/>
  <c r="P22" i="4"/>
  <c r="O22" i="4"/>
  <c r="N22" i="4"/>
  <c r="L22" i="4"/>
  <c r="K22" i="4"/>
  <c r="J22" i="4"/>
  <c r="G22" i="4"/>
  <c r="F22" i="4"/>
  <c r="D22" i="4"/>
  <c r="C22" i="4"/>
  <c r="O16" i="4"/>
  <c r="P16" i="4"/>
  <c r="N16" i="4"/>
  <c r="K16" i="4"/>
  <c r="L16" i="4"/>
  <c r="G16" i="4"/>
  <c r="F16" i="4"/>
  <c r="C16" i="4"/>
  <c r="D16" i="4"/>
  <c r="L16" i="2" l="1"/>
  <c r="K16" i="2"/>
  <c r="B22" i="4"/>
  <c r="E22" i="4" s="1"/>
  <c r="Q22" i="4"/>
  <c r="R20" i="4"/>
  <c r="R22" i="4" s="1"/>
  <c r="M16" i="4"/>
  <c r="I16" i="4"/>
  <c r="E16" i="4"/>
  <c r="Q16" i="4"/>
  <c r="H22" i="4"/>
  <c r="I22" i="4" s="1"/>
  <c r="N38" i="2" l="1"/>
  <c r="R16" i="4"/>
</calcChain>
</file>

<file path=xl/sharedStrings.xml><?xml version="1.0" encoding="utf-8"?>
<sst xmlns="http://schemas.openxmlformats.org/spreadsheetml/2006/main" count="507" uniqueCount="214">
  <si>
    <t>HEADQUARTERS</t>
  </si>
  <si>
    <t>PHILIPPINE ARMY</t>
  </si>
  <si>
    <t xml:space="preserve"> </t>
  </si>
  <si>
    <t>Line
Item Nr</t>
  </si>
  <si>
    <t>Object Code</t>
  </si>
  <si>
    <t>Procurement Program/Project (PAP)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</si>
  <si>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</si>
  <si>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</si>
  <si>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</si>
  <si>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</si>
  <si>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</si>
  <si>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</si>
  <si>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Award of Contract</t>
  </si>
  <si>
    <t>Contract Signing</t>
  </si>
  <si>
    <t>Total</t>
  </si>
  <si>
    <t>MOOE</t>
  </si>
  <si>
    <t>PS</t>
  </si>
  <si>
    <t>CO</t>
  </si>
  <si>
    <t>(Brief Description of Program/Project)</t>
  </si>
  <si>
    <t>5-02-01-010-00</t>
  </si>
  <si>
    <t>Traveling Expenses - Local</t>
  </si>
  <si>
    <t>HPA</t>
  </si>
  <si>
    <t>None</t>
  </si>
  <si>
    <t>2023-General Appropriations Act</t>
  </si>
  <si>
    <t>PAMU GCM Administration and Support</t>
  </si>
  <si>
    <t>OG1</t>
  </si>
  <si>
    <t>Procurement Requirements for CY 2023</t>
  </si>
  <si>
    <t>PA GCM Travel of Witnesses and Members</t>
  </si>
  <si>
    <t>AFP Day (Travel of Awardees)</t>
  </si>
  <si>
    <t>PABSO Activities</t>
  </si>
  <si>
    <t>Enhanced Personal Effectiveness Seminar</t>
  </si>
  <si>
    <t>Operationalization of 11ID (Processing Rqmts Phase 5)</t>
  </si>
  <si>
    <t>PAESB Deliberation and Administration</t>
  </si>
  <si>
    <t>PA Civilian Senior Leader Summit</t>
  </si>
  <si>
    <t>Recruitment of Candidate Soldiers (Decentralized-PAMUs)</t>
  </si>
  <si>
    <t>Integrating Competencies into HR Systems &amp; Process (ICHRSP)</t>
  </si>
  <si>
    <t>AFPCGSC Screening Process Requirements for CY 2023</t>
  </si>
  <si>
    <t>Support to OCC &amp; PMA Pre-Deployment Training &amp; Send Off Activities for CY 2022</t>
  </si>
  <si>
    <t>Rest and Recreation for Displaced Units</t>
  </si>
  <si>
    <t>Negotiated 53.9</t>
  </si>
  <si>
    <t>TOTAL</t>
  </si>
  <si>
    <t>Prepared By:</t>
  </si>
  <si>
    <t>Recommended By:</t>
  </si>
  <si>
    <t>Approved By:</t>
  </si>
  <si>
    <t>HPAG1</t>
  </si>
  <si>
    <t>For Bonifacio, Metro Manila</t>
  </si>
  <si>
    <t>COL     GSC    (INF)     PA</t>
  </si>
  <si>
    <t>Lieutenant    General   PA</t>
  </si>
  <si>
    <t>AC of S for Pers, G1</t>
  </si>
  <si>
    <t>Commanding General</t>
  </si>
  <si>
    <t>Sub/ Open of Bids</t>
  </si>
  <si>
    <t>N/A</t>
  </si>
  <si>
    <t>END USER: HPAG1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</si>
  <si>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</si>
  <si>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</si>
  <si>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</si>
  <si>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</si>
  <si>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</si>
  <si>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</si>
  <si>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</si>
  <si>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</si>
  <si>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</si>
  <si>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</si>
  <si>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</si>
  <si>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</si>
  <si>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</si>
  <si>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</si>
  <si>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</si>
  <si>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</si>
  <si>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</si>
  <si>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</si>
  <si>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</si>
  <si>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</si>
  <si>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</si>
  <si>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sets</t>
  </si>
  <si>
    <t>pairs</t>
  </si>
  <si>
    <t>Chief, PBB, OG1, PA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</si>
  <si>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</si>
  <si>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</si>
  <si>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</si>
  <si>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</si>
  <si>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</si>
  <si>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</si>
  <si>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</si>
  <si>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</si>
  <si>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-</t>
  </si>
  <si>
    <t>Totals</t>
  </si>
  <si>
    <t>Projects Calendared and Processed for the Month Broken Down by Mode of Procurement - Program of Implementation (In Amount)</t>
  </si>
  <si>
    <t>Ads/ Post of ID/ BEI</t>
  </si>
  <si>
    <t>Special Clothing Allowance</t>
  </si>
  <si>
    <t>PA-WIDE</t>
  </si>
  <si>
    <t>5-01-02-040-05</t>
  </si>
  <si>
    <t xml:space="preserve">Public Bidding </t>
  </si>
  <si>
    <t>Projects to be implemented through Early Procurement Activities</t>
  </si>
  <si>
    <t>Public Bidding</t>
  </si>
  <si>
    <t>Bar, Mosquito, Polyester, Warp Knit, OD</t>
  </si>
  <si>
    <t>Belt, Waist for BDU w/ Buckle</t>
  </si>
  <si>
    <t>Blanket, OD</t>
  </si>
  <si>
    <t>Combat Chest Rig, PHILARPAT</t>
  </si>
  <si>
    <t>Hydration Pack, 3L capacity, PHILARPAT</t>
  </si>
  <si>
    <t>Mat, Canvass, Polyester, OD</t>
  </si>
  <si>
    <t>Mattress Cover, Fitted, OD</t>
  </si>
  <si>
    <t>Pershing Cap (O4/O5/O6)</t>
  </si>
  <si>
    <t>Philippine Army Ballistic Helmet</t>
  </si>
  <si>
    <t>Philippine Army Athletic Shoes, Black</t>
  </si>
  <si>
    <t>Philippine Army Pattern (PHILARPAT) BDU with Ball Cap</t>
  </si>
  <si>
    <t>Plastic Mess Gear</t>
  </si>
  <si>
    <t>Poncho Tent, PHILARPAT</t>
  </si>
  <si>
    <t>Socks, Athletic,Gray</t>
  </si>
  <si>
    <t>Shoes, Dress, Low Cut, Rubber Sole</t>
  </si>
  <si>
    <t>Short, Cycling (Compression), Black</t>
  </si>
  <si>
    <t>Towel bath and face (Microfiber), OD</t>
  </si>
  <si>
    <t>Undershirt, Raglan, Polyester Spandex, Round Neck</t>
  </si>
  <si>
    <t>each</t>
  </si>
  <si>
    <t>Barong with Pants</t>
  </si>
  <si>
    <t xml:space="preserve">            Foreign Schooling </t>
  </si>
  <si>
    <t>Bathrobe</t>
  </si>
  <si>
    <t>Bedsheet, White</t>
  </si>
  <si>
    <t>Belt medal with OCS Seal</t>
  </si>
  <si>
    <t xml:space="preserve">Bush Coat, DOD </t>
  </si>
  <si>
    <t xml:space="preserve">            Newly Promoted Generals</t>
  </si>
  <si>
    <t>Newly Assigned Officers &amp; Senior NCOs in HPA and Post Units</t>
  </si>
  <si>
    <t xml:space="preserve">            PA Day Awardees</t>
  </si>
  <si>
    <t xml:space="preserve">            CADTT</t>
  </si>
  <si>
    <t>Black Pouch</t>
  </si>
  <si>
    <t>Breast Plate</t>
  </si>
  <si>
    <t xml:space="preserve">Business Suit </t>
  </si>
  <si>
    <t>Cap Oversea, OD w/ Coat of Arms</t>
  </si>
  <si>
    <t>Case Pillow OD</t>
  </si>
  <si>
    <t>Cross Strap (White)</t>
  </si>
  <si>
    <t>Cross Straps for belt yellow with black stripes</t>
  </si>
  <si>
    <t>General's Buckle for GOA</t>
  </si>
  <si>
    <t>Gloves</t>
  </si>
  <si>
    <t>General Office Uniform (GOU)</t>
  </si>
  <si>
    <t xml:space="preserve">            ICA of OCC/OPC</t>
  </si>
  <si>
    <t xml:space="preserve">            Pre-Deployment of OCC/OPC/PMA</t>
  </si>
  <si>
    <t>GOU Jacket (OD)</t>
  </si>
  <si>
    <t>Handkerchief, Cotton, White</t>
  </si>
  <si>
    <t>Jacket, Black</t>
  </si>
  <si>
    <t>Jusi Barong</t>
  </si>
  <si>
    <t>Mess Jacket</t>
  </si>
  <si>
    <t>Pershing Cap (Brigadier General)</t>
  </si>
  <si>
    <t>Pershing Cap (EP)</t>
  </si>
  <si>
    <t>Pershing Cap (General)</t>
  </si>
  <si>
    <t>Pershing Cap (Lieutenant General)</t>
  </si>
  <si>
    <t>Pershing Cap (Major General)</t>
  </si>
  <si>
    <t xml:space="preserve">Pershing Cap for Gala </t>
  </si>
  <si>
    <t>Pillow, Vacuum Packed</t>
  </si>
  <si>
    <t>Rank Insignia, Metal, Brigadier General</t>
  </si>
  <si>
    <t>Rank Insignia, Metal, General</t>
  </si>
  <si>
    <t>Rank Insignia, Metal, Lieutenant General</t>
  </si>
  <si>
    <t>Rank Insignia, Metal, Major General</t>
  </si>
  <si>
    <t>Service Blouse</t>
  </si>
  <si>
    <t>Shoulder Board (Brigadier General)</t>
  </si>
  <si>
    <t>Shoulder Board (General)</t>
  </si>
  <si>
    <t>Shoulder Board (Lieutenant General)</t>
  </si>
  <si>
    <t>Shoulder Board (Major General)</t>
  </si>
  <si>
    <t>Shoulder Loop (2LT)</t>
  </si>
  <si>
    <t>Shoulder Loop (Brigadier General)</t>
  </si>
  <si>
    <t>Shoulder Loop (General)</t>
  </si>
  <si>
    <t>Shoulder Loop (Lieutenant General)</t>
  </si>
  <si>
    <t>Shoulder Loop (Major General)</t>
  </si>
  <si>
    <t>Sleeping Uniform</t>
  </si>
  <si>
    <t>Socks, Nylon, Black (Stretchable)</t>
  </si>
  <si>
    <t xml:space="preserve">White Duck </t>
  </si>
  <si>
    <t>H E A D Q U A R T E R S</t>
  </si>
  <si>
    <t>Project Procurement Management Plan (PPMP) CY 2024</t>
  </si>
  <si>
    <t>Army Combat Boots, Suede, Field Use</t>
  </si>
  <si>
    <t xml:space="preserve">            CGSC Class 75 &amp; 76</t>
  </si>
  <si>
    <t xml:space="preserve">            MNSA RC 60</t>
  </si>
  <si>
    <t xml:space="preserve">            AFPSMC CL 13 &amp; 14</t>
  </si>
  <si>
    <t xml:space="preserve">            AFPSMC CL 12 &amp; 13</t>
  </si>
  <si>
    <t xml:space="preserve">            Newly promoted generals</t>
  </si>
  <si>
    <t xml:space="preserve">            NSSP Batch 5 &amp; 6</t>
  </si>
  <si>
    <t>Jogging Suit, Athletic</t>
  </si>
  <si>
    <t>Lousy Hat, PHILARPAT</t>
  </si>
  <si>
    <t>Mar 24</t>
  </si>
  <si>
    <t>Apr 24</t>
  </si>
  <si>
    <t>2024-General Appropriations Act</t>
  </si>
  <si>
    <t>To be implemented on CY 2024</t>
  </si>
  <si>
    <t>ROGELIO    S  VELANO</t>
  </si>
  <si>
    <t>MAJ          (FS)            PA</t>
  </si>
  <si>
    <t>ROGELIO     S    VELANO</t>
  </si>
  <si>
    <t>Chairperson, PABAC 1</t>
  </si>
  <si>
    <t>5-01-02-040-07</t>
  </si>
  <si>
    <t>Reenlistment Clothing Allowance</t>
  </si>
  <si>
    <t>Buckle, Aluminum, Belt Waist</t>
  </si>
  <si>
    <t>Belt Waist, Garterized, OD</t>
  </si>
  <si>
    <t>Sock, Nylon, Black (Stretchable)</t>
  </si>
  <si>
    <t>GOU (Tailored)</t>
  </si>
  <si>
    <t>Philippine ArmyTactical Shirt</t>
  </si>
  <si>
    <t>Philippine Army Athletic Uniform</t>
  </si>
  <si>
    <t>ANTONIO C ROTA JR</t>
  </si>
  <si>
    <t>Jan 24</t>
  </si>
  <si>
    <t>Bgen     General       PA</t>
  </si>
  <si>
    <t>Public Bidding (Framework Agreement)</t>
  </si>
  <si>
    <t>For Bonifacio, Taguig City</t>
  </si>
  <si>
    <t xml:space="preserve">            CGSC Class 75 </t>
  </si>
  <si>
    <t>Reversible Jacket, PHILARPAT</t>
  </si>
  <si>
    <t xml:space="preserve">DATE: </t>
  </si>
  <si>
    <t>Socks for Boots, Black</t>
  </si>
  <si>
    <t>RHODERICK L PARALLAG</t>
  </si>
  <si>
    <t xml:space="preserve">            AARM 2024</t>
  </si>
  <si>
    <t>Rayadillo w/ Buttons</t>
  </si>
  <si>
    <t>COL    MNSA     (INF)     PA</t>
  </si>
  <si>
    <t xml:space="preserve">            NSPP Batch 6 &amp;8</t>
  </si>
  <si>
    <t xml:space="preserve"> Annual Procurement Plan (APP) FY 2024</t>
  </si>
  <si>
    <t>COL       GSC       (INF)      PA</t>
  </si>
  <si>
    <t>ROY         M        GALIDO</t>
  </si>
  <si>
    <t>DATE: 20 November 2023</t>
  </si>
  <si>
    <t>Miltary Body Armor 2 (MBA 2)</t>
  </si>
  <si>
    <t>Drill Uniform for OCC CL 61 &amp; 62</t>
  </si>
  <si>
    <t>Gala Green Uniform w/ pants OCC CL 61 &amp; 62</t>
  </si>
  <si>
    <t>Gala White Uniform w/ pants OCC CL 61 &amp;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</si>
</sst>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32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name val="Arial Narrow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rgb="FFFF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 Narrow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theme="0"/>
        <bgColor indexed="64"/>
      </patternFill>
    </fill>
    <fill>
      <patternFill patternType="solid">
        <fgColor rgb="FFCEFFD1"/>
      </patternFill>
    </fill>
    <fill>
      <patternFill patternType="solid">
        <fgColor rgb="FFD8E9C9"/>
      </patternFill>
    </fill>
    <fill>
      <patternFill patternType="solid">
        <fgColor theme="0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1"/>
    <xf numFmtId="4" fontId="2" fillId="0" borderId="1"/>
    <xf numFmtId="164" fontId="5" fillId="0" borderId="0" applyFont="0" applyFill="0" applyBorder="0" applyAlignment="0" applyProtection="0"/>
    <xf numFmtId="164" fontId="5" fillId="0" borderId="1" applyFont="0" applyFill="0" applyBorder="0" applyAlignment="0" applyProtection="0"/>
    <xf numFmtId="0" fontId="7" fillId="0" borderId="1"/>
    <xf numFmtId="0" fontId="5" fillId="0" borderId="1"/>
    <xf numFmtId="0" fontId="7" fillId="0" borderId="1"/>
  </cellStyleXfs>
  <cellXfs count="252">
    <xf numFmtId="0" fontId="0" fillId="0" borderId="0" xfId="0"/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40" fontId="8" fillId="2" borderId="2" xfId="0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40" fontId="9" fillId="0" borderId="2" xfId="0" applyNumberFormat="1" applyFont="1" applyBorder="1" applyAlignment="1">
      <alignment vertical="center"/>
    </xf>
    <xf numFmtId="0" fontId="6" fillId="0" borderId="0" xfId="0" applyFont="1"/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40" fontId="9" fillId="2" borderId="2" xfId="0" applyNumberFormat="1" applyFont="1" applyFill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37" fontId="8" fillId="0" borderId="2" xfId="0" applyNumberFormat="1" applyFont="1" applyBorder="1" applyAlignment="1">
      <alignment horizontal="center" vertical="center" wrapText="1"/>
    </xf>
    <xf numFmtId="37" fontId="8" fillId="2" borderId="2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164" fontId="12" fillId="0" borderId="2" xfId="4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37" fontId="12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164" fontId="10" fillId="0" borderId="2" xfId="4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 wrapText="1"/>
    </xf>
    <xf numFmtId="164" fontId="10" fillId="2" borderId="2" xfId="4" applyFont="1" applyFill="1" applyBorder="1" applyAlignment="1">
      <alignment vertical="center" wrapText="1"/>
    </xf>
    <xf numFmtId="164" fontId="12" fillId="2" borderId="2" xfId="4" applyFont="1" applyFill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164" fontId="11" fillId="0" borderId="2" xfId="4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64" fontId="11" fillId="0" borderId="1" xfId="4" applyFont="1" applyAlignment="1">
      <alignment vertical="center"/>
    </xf>
    <xf numFmtId="37" fontId="11" fillId="0" borderId="1" xfId="0" applyNumberFormat="1" applyFont="1" applyBorder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164" fontId="12" fillId="0" borderId="1" xfId="4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2" fillId="0" borderId="1" xfId="4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14" fillId="0" borderId="2" xfId="0" applyFont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vertical="center" wrapText="1"/>
    </xf>
    <xf numFmtId="37" fontId="15" fillId="0" borderId="2" xfId="0" applyNumberFormat="1" applyFont="1" applyBorder="1" applyAlignment="1">
      <alignment horizontal="center" vertical="center" wrapText="1"/>
    </xf>
    <xf numFmtId="37" fontId="15" fillId="4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 vertical="center" wrapText="1"/>
    </xf>
    <xf numFmtId="37" fontId="14" fillId="0" borderId="2" xfId="0" applyNumberFormat="1" applyFont="1" applyBorder="1" applyAlignment="1">
      <alignment horizontal="center" vertical="center" wrapText="1"/>
    </xf>
    <xf numFmtId="37" fontId="14" fillId="4" borderId="2" xfId="0" applyNumberFormat="1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40" fontId="15" fillId="0" borderId="2" xfId="0" applyNumberFormat="1" applyFont="1" applyBorder="1" applyAlignment="1">
      <alignment vertical="center"/>
    </xf>
    <xf numFmtId="40" fontId="15" fillId="4" borderId="2" xfId="0" applyNumberFormat="1" applyFont="1" applyFill="1" applyBorder="1" applyAlignment="1">
      <alignment vertical="center"/>
    </xf>
    <xf numFmtId="40" fontId="15" fillId="5" borderId="2" xfId="0" applyNumberFormat="1" applyFont="1" applyFill="1" applyBorder="1" applyAlignment="1">
      <alignment vertical="center"/>
    </xf>
    <xf numFmtId="40" fontId="14" fillId="0" borderId="2" xfId="0" applyNumberFormat="1" applyFont="1" applyBorder="1" applyAlignment="1">
      <alignment vertical="center"/>
    </xf>
    <xf numFmtId="40" fontId="14" fillId="4" borderId="2" xfId="0" applyNumberFormat="1" applyFont="1" applyFill="1" applyBorder="1" applyAlignment="1">
      <alignment vertical="center"/>
    </xf>
    <xf numFmtId="40" fontId="14" fillId="5" borderId="2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164" fontId="0" fillId="0" borderId="1" xfId="3" applyFont="1" applyBorder="1"/>
    <xf numFmtId="164" fontId="18" fillId="0" borderId="1" xfId="3" applyFont="1" applyBorder="1"/>
    <xf numFmtId="0" fontId="1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/>
    </xf>
    <xf numFmtId="165" fontId="11" fillId="0" borderId="2" xfId="3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/>
    </xf>
    <xf numFmtId="0" fontId="22" fillId="7" borderId="2" xfId="0" applyFont="1" applyFill="1" applyBorder="1" applyAlignment="1">
      <alignment horizontal="left" vertical="center"/>
    </xf>
    <xf numFmtId="0" fontId="20" fillId="7" borderId="2" xfId="0" applyFont="1" applyFill="1" applyBorder="1" applyAlignment="1">
      <alignment horizontal="center" vertical="center" wrapText="1"/>
    </xf>
    <xf numFmtId="165" fontId="11" fillId="7" borderId="2" xfId="3" applyNumberFormat="1" applyFont="1" applyFill="1" applyBorder="1" applyAlignment="1">
      <alignment horizontal="center" vertical="center"/>
    </xf>
    <xf numFmtId="0" fontId="11" fillId="7" borderId="2" xfId="0" applyFont="1" applyFill="1" applyBorder="1" applyAlignment="1">
      <alignment horizontal="center" vertical="center"/>
    </xf>
    <xf numFmtId="164" fontId="11" fillId="7" borderId="2" xfId="4" applyFont="1" applyFill="1" applyBorder="1" applyAlignment="1">
      <alignment horizontal="center" vertical="center"/>
    </xf>
    <xf numFmtId="0" fontId="10" fillId="7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164" fontId="13" fillId="7" borderId="2" xfId="4" applyFont="1" applyFill="1" applyBorder="1" applyAlignment="1">
      <alignment horizontal="center" vertical="center"/>
    </xf>
    <xf numFmtId="164" fontId="23" fillId="0" borderId="2" xfId="3" applyFont="1" applyBorder="1" applyAlignment="1">
      <alignment vertical="center"/>
    </xf>
    <xf numFmtId="164" fontId="15" fillId="0" borderId="2" xfId="3" applyFont="1" applyBorder="1" applyAlignment="1">
      <alignment horizontal="center" vertical="center" wrapText="1"/>
    </xf>
    <xf numFmtId="164" fontId="15" fillId="4" borderId="2" xfId="3" applyFont="1" applyFill="1" applyBorder="1" applyAlignment="1">
      <alignment horizontal="center" vertical="center" wrapText="1"/>
    </xf>
    <xf numFmtId="164" fontId="3" fillId="4" borderId="2" xfId="3" applyFont="1" applyFill="1" applyBorder="1" applyAlignment="1">
      <alignment horizontal="center" vertical="center" wrapText="1"/>
    </xf>
    <xf numFmtId="164" fontId="18" fillId="0" borderId="1" xfId="0" applyNumberFormat="1" applyFont="1" applyBorder="1"/>
    <xf numFmtId="43" fontId="0" fillId="0" borderId="1" xfId="0" applyNumberFormat="1" applyBorder="1"/>
    <xf numFmtId="0" fontId="12" fillId="0" borderId="2" xfId="4" applyNumberFormat="1" applyFont="1" applyBorder="1" applyAlignment="1">
      <alignment horizontal="center" vertical="center"/>
    </xf>
    <xf numFmtId="40" fontId="3" fillId="4" borderId="2" xfId="0" applyNumberFormat="1" applyFont="1" applyFill="1" applyBorder="1" applyAlignment="1">
      <alignment vertical="center"/>
    </xf>
    <xf numFmtId="164" fontId="14" fillId="5" borderId="2" xfId="0" applyNumberFormat="1" applyFont="1" applyFill="1" applyBorder="1" applyAlignment="1">
      <alignment horizontal="center" vertical="center" wrapText="1"/>
    </xf>
    <xf numFmtId="164" fontId="24" fillId="0" borderId="1" xfId="4" applyFont="1" applyAlignment="1">
      <alignment vertical="center"/>
    </xf>
    <xf numFmtId="37" fontId="4" fillId="4" borderId="2" xfId="0" applyNumberFormat="1" applyFont="1" applyFill="1" applyBorder="1" applyAlignment="1">
      <alignment horizontal="center" vertical="center" wrapText="1"/>
    </xf>
    <xf numFmtId="40" fontId="4" fillId="4" borderId="2" xfId="0" applyNumberFormat="1" applyFont="1" applyFill="1" applyBorder="1" applyAlignment="1">
      <alignment vertical="center"/>
    </xf>
    <xf numFmtId="40" fontId="4" fillId="5" borderId="2" xfId="0" applyNumberFormat="1" applyFont="1" applyFill="1" applyBorder="1" applyAlignment="1">
      <alignment vertical="center"/>
    </xf>
    <xf numFmtId="164" fontId="4" fillId="0" borderId="2" xfId="3" applyFont="1" applyBorder="1" applyAlignment="1">
      <alignment horizontal="right" vertical="center" wrapText="1"/>
    </xf>
    <xf numFmtId="0" fontId="0" fillId="0" borderId="1" xfId="3" applyNumberFormat="1" applyFont="1" applyBorder="1"/>
    <xf numFmtId="0" fontId="18" fillId="0" borderId="1" xfId="3" applyNumberFormat="1" applyFont="1" applyBorder="1"/>
    <xf numFmtId="0" fontId="13" fillId="8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vertical="center" wrapText="1"/>
    </xf>
    <xf numFmtId="164" fontId="13" fillId="8" borderId="2" xfId="4" applyFont="1" applyFill="1" applyBorder="1" applyAlignment="1">
      <alignment vertical="center"/>
    </xf>
    <xf numFmtId="164" fontId="10" fillId="8" borderId="2" xfId="4" applyFont="1" applyFill="1" applyBorder="1" applyAlignment="1">
      <alignment vertical="center"/>
    </xf>
    <xf numFmtId="37" fontId="13" fillId="8" borderId="2" xfId="0" applyNumberFormat="1" applyFont="1" applyFill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165" fontId="12" fillId="0" borderId="2" xfId="3" applyNumberFormat="1" applyFont="1" applyBorder="1" applyAlignment="1">
      <alignment horizontal="center" vertical="center"/>
    </xf>
    <xf numFmtId="164" fontId="10" fillId="2" borderId="2" xfId="4" applyFont="1" applyFill="1" applyBorder="1" applyAlignment="1">
      <alignment vertical="center"/>
    </xf>
    <xf numFmtId="0" fontId="28" fillId="0" borderId="0" xfId="0" applyFont="1"/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/>
    <xf numFmtId="37" fontId="25" fillId="0" borderId="2" xfId="0" applyNumberFormat="1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17" fontId="26" fillId="0" borderId="2" xfId="0" applyNumberFormat="1" applyFont="1" applyBorder="1" applyAlignment="1">
      <alignment horizontal="center" vertical="center" wrapText="1"/>
    </xf>
    <xf numFmtId="49" fontId="26" fillId="6" borderId="2" xfId="0" quotePrefix="1" applyNumberFormat="1" applyFont="1" applyFill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40" fontId="26" fillId="0" borderId="2" xfId="0" applyNumberFormat="1" applyFont="1" applyBorder="1" applyAlignment="1">
      <alignment vertical="center"/>
    </xf>
    <xf numFmtId="40" fontId="25" fillId="0" borderId="2" xfId="0" applyNumberFormat="1" applyFont="1" applyBorder="1" applyAlignment="1">
      <alignment vertical="center"/>
    </xf>
    <xf numFmtId="0" fontId="29" fillId="0" borderId="3" xfId="0" applyFont="1" applyBorder="1"/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40" fontId="28" fillId="0" borderId="3" xfId="0" applyNumberFormat="1" applyFont="1" applyBorder="1"/>
    <xf numFmtId="0" fontId="29" fillId="0" borderId="1" xfId="0" applyFont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40" fontId="28" fillId="0" borderId="1" xfId="0" applyNumberFormat="1" applyFont="1" applyBorder="1"/>
    <xf numFmtId="0" fontId="29" fillId="0" borderId="0" xfId="0" applyFont="1"/>
    <xf numFmtId="0" fontId="28" fillId="0" borderId="0" xfId="0" applyFont="1" applyAlignment="1">
      <alignment horizontal="center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wrapText="1"/>
    </xf>
    <xf numFmtId="0" fontId="29" fillId="0" borderId="1" xfId="0" applyFont="1" applyBorder="1" applyAlignment="1">
      <alignment vertical="center"/>
    </xf>
    <xf numFmtId="164" fontId="28" fillId="0" borderId="1" xfId="3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164" fontId="25" fillId="0" borderId="1" xfId="4" applyFont="1" applyFill="1" applyAlignment="1">
      <alignment horizontal="center" vertical="center"/>
    </xf>
    <xf numFmtId="164" fontId="25" fillId="0" borderId="1" xfId="4" applyFont="1" applyFill="1" applyAlignment="1">
      <alignment horizontal="left" vertical="center"/>
    </xf>
    <xf numFmtId="0" fontId="29" fillId="0" borderId="1" xfId="0" applyFont="1" applyBorder="1" applyAlignment="1">
      <alignment horizontal="center" vertical="center"/>
    </xf>
    <xf numFmtId="164" fontId="26" fillId="0" borderId="1" xfId="4" applyFont="1" applyFill="1" applyAlignment="1">
      <alignment horizontal="center" vertical="center"/>
    </xf>
    <xf numFmtId="164" fontId="26" fillId="0" borderId="1" xfId="4" applyFont="1" applyFill="1" applyAlignment="1">
      <alignment horizontal="left" vertical="center"/>
    </xf>
    <xf numFmtId="40" fontId="26" fillId="0" borderId="2" xfId="0" applyNumberFormat="1" applyFont="1" applyBorder="1" applyAlignment="1">
      <alignment horizontal="center" vertical="center"/>
    </xf>
    <xf numFmtId="40" fontId="25" fillId="0" borderId="2" xfId="0" applyNumberFormat="1" applyFont="1" applyBorder="1" applyAlignment="1">
      <alignment horizontal="center" vertical="center"/>
    </xf>
    <xf numFmtId="43" fontId="11" fillId="0" borderId="1" xfId="0" applyNumberFormat="1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164" fontId="11" fillId="3" borderId="2" xfId="4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40" fontId="3" fillId="0" borderId="2" xfId="0" applyNumberFormat="1" applyFont="1" applyBorder="1" applyAlignment="1">
      <alignment vertical="center"/>
    </xf>
    <xf numFmtId="164" fontId="28" fillId="0" borderId="1" xfId="3" applyFont="1" applyBorder="1" applyAlignment="1">
      <alignment horizontal="center" vertical="center" wrapText="1"/>
    </xf>
    <xf numFmtId="164" fontId="20" fillId="0" borderId="1" xfId="3" applyFont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4" fontId="28" fillId="0" borderId="1" xfId="3" applyFont="1" applyBorder="1" applyAlignment="1">
      <alignment horizontal="center" vertical="center"/>
    </xf>
    <xf numFmtId="164" fontId="20" fillId="0" borderId="1" xfId="3" applyFont="1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26" fillId="6" borderId="2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165" fontId="26" fillId="3" borderId="0" xfId="3" applyNumberFormat="1" applyFont="1" applyFill="1"/>
    <xf numFmtId="164" fontId="28" fillId="0" borderId="0" xfId="3" applyFont="1"/>
    <xf numFmtId="43" fontId="29" fillId="0" borderId="1" xfId="0" applyNumberFormat="1" applyFont="1" applyBorder="1" applyAlignment="1">
      <alignment vertical="center"/>
    </xf>
    <xf numFmtId="0" fontId="26" fillId="0" borderId="0" xfId="0" applyFont="1" applyAlignment="1">
      <alignment vertical="center" wrapText="1"/>
    </xf>
    <xf numFmtId="164" fontId="28" fillId="0" borderId="1" xfId="3" applyFont="1" applyBorder="1" applyAlignment="1">
      <alignment vertical="center"/>
    </xf>
    <xf numFmtId="164" fontId="0" fillId="0" borderId="0" xfId="3" applyFont="1"/>
    <xf numFmtId="43" fontId="0" fillId="0" borderId="0" xfId="0" applyNumberFormat="1"/>
    <xf numFmtId="0" fontId="11" fillId="3" borderId="5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30" fillId="7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11" fillId="0" borderId="0" xfId="3" applyFont="1"/>
    <xf numFmtId="43" fontId="28" fillId="0" borderId="0" xfId="0" applyNumberFormat="1" applyFont="1"/>
    <xf numFmtId="0" fontId="12" fillId="9" borderId="2" xfId="0" applyFont="1" applyFill="1" applyBorder="1" applyAlignment="1">
      <alignment horizontal="left" vertical="center"/>
    </xf>
    <xf numFmtId="0" fontId="11" fillId="9" borderId="2" xfId="0" applyFont="1" applyFill="1" applyBorder="1" applyAlignment="1">
      <alignment horizontal="center" vertical="center"/>
    </xf>
    <xf numFmtId="165" fontId="11" fillId="9" borderId="2" xfId="3" applyNumberFormat="1" applyFont="1" applyFill="1" applyBorder="1" applyAlignment="1">
      <alignment horizontal="center" vertical="center"/>
    </xf>
    <xf numFmtId="164" fontId="11" fillId="9" borderId="2" xfId="4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left" vertical="center"/>
    </xf>
    <xf numFmtId="43" fontId="2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164" fontId="12" fillId="0" borderId="1" xfId="3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26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9" fillId="0" borderId="2" xfId="0" applyFont="1" applyBorder="1"/>
    <xf numFmtId="0" fontId="29" fillId="0" borderId="2" xfId="0" applyFont="1" applyBorder="1" applyAlignment="1">
      <alignment horizontal="center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center" wrapText="1"/>
    </xf>
    <xf numFmtId="0" fontId="28" fillId="0" borderId="0" xfId="0" applyFont="1"/>
    <xf numFmtId="0" fontId="25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37" fontId="12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64" fontId="10" fillId="0" borderId="1" xfId="4" applyFont="1" applyFill="1" applyAlignment="1">
      <alignment horizontal="left" vertical="center"/>
    </xf>
    <xf numFmtId="164" fontId="12" fillId="0" borderId="1" xfId="4" applyFont="1" applyFill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164" fontId="26" fillId="0" borderId="1" xfId="4" applyFont="1" applyFill="1" applyAlignment="1">
      <alignment horizontal="left" vertical="center"/>
    </xf>
    <xf numFmtId="0" fontId="28" fillId="0" borderId="1" xfId="0" applyFont="1" applyBorder="1" applyAlignment="1">
      <alignment horizontal="left" vertical="center" wrapText="1"/>
    </xf>
    <xf numFmtId="164" fontId="25" fillId="0" borderId="1" xfId="4" applyFont="1" applyFill="1" applyAlignment="1">
      <alignment horizontal="left" vertical="center"/>
    </xf>
    <xf numFmtId="0" fontId="28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/>
    <xf numFmtId="0" fontId="14" fillId="0" borderId="2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14" fillId="0" borderId="1" xfId="0" applyFont="1" applyBorder="1" applyAlignment="1">
      <alignment vertical="center" wrapText="1"/>
    </xf>
    <xf numFmtId="0" fontId="0" fillId="0" borderId="1" xfId="0" applyBorder="1"/>
    <xf numFmtId="43" fontId="16" fillId="0" borderId="1" xfId="0" applyNumberFormat="1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left" vertical="center"/>
    </xf>
    <xf numFmtId="165" fontId="27" fillId="0" borderId="2" xfId="3" applyNumberFormat="1" applyFont="1" applyBorder="1" applyAlignment="1">
      <alignment horizontal="center" vertical="center"/>
    </xf>
    <xf numFmtId="164" fontId="27" fillId="0" borderId="2" xfId="4" applyFont="1" applyBorder="1" applyAlignment="1">
      <alignment horizontal="center" vertical="center"/>
    </xf>
    <xf numFmtId="43" fontId="27" fillId="0" borderId="1" xfId="0" applyNumberFormat="1" applyFont="1" applyBorder="1" applyAlignment="1">
      <alignment vertical="center"/>
    </xf>
    <xf numFmtId="0" fontId="27" fillId="0" borderId="1" xfId="0" applyFont="1" applyBorder="1" applyAlignment="1">
      <alignment vertical="center"/>
    </xf>
    <xf numFmtId="164" fontId="27" fillId="3" borderId="2" xfId="4" applyFont="1" applyFill="1" applyBorder="1" applyAlignment="1">
      <alignment horizontal="center" vertical="center"/>
    </xf>
    <xf numFmtId="0" fontId="31" fillId="0" borderId="2" xfId="0" applyFont="1" applyBorder="1" applyAlignment="1">
      <alignment horizontal="left" vertical="center"/>
    </xf>
    <xf numFmtId="0" fontId="27" fillId="3" borderId="2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left" vertical="center"/>
    </xf>
    <xf numFmtId="0" fontId="27" fillId="9" borderId="2" xfId="0" applyFont="1" applyFill="1" applyBorder="1" applyAlignment="1">
      <alignment horizontal="center" vertical="center"/>
    </xf>
    <xf numFmtId="165" fontId="27" fillId="9" borderId="2" xfId="3" applyNumberFormat="1" applyFont="1" applyFill="1" applyBorder="1" applyAlignment="1">
      <alignment horizontal="center" vertical="center"/>
    </xf>
    <xf numFmtId="164" fontId="27" fillId="9" borderId="2" xfId="4" applyFont="1" applyFill="1" applyBorder="1" applyAlignment="1">
      <alignment horizontal="center" vertical="center"/>
    </xf>
    <xf numFmtId="0" fontId="31" fillId="9" borderId="2" xfId="0" applyFont="1" applyFill="1" applyBorder="1" applyAlignment="1">
      <alignment horizontal="left" vertical="center"/>
    </xf>
    <xf numFmtId="43" fontId="7" fillId="0" borderId="1" xfId="0" applyNumberFormat="1" applyFont="1" applyBorder="1" applyAlignment="1">
      <alignment horizontal="center" vertical="center"/>
    </xf>
  </cellXfs>
  <cellStyles count="8">
    <cellStyle name="body_style" xfId="2"/>
    <cellStyle name="Comma" xfId="3" builtinId="3"/>
    <cellStyle name="Comma 10" xfId="4"/>
    <cellStyle name="header_label_style" xfId="1"/>
    <cellStyle name="Normal" xfId="0" builtinId="0"/>
    <cellStyle name="Normal 2" xfId="7"/>
    <cellStyle name="Normal 3" xfId="5"/>
    <cellStyle name="Normal 4" xfId="6"/>
  </cellStyles>
  <dxfs count="0"/>
  <tableStyles count="0" defaultTableStyle="TableStyleMedium9" defaultPivotStyle="PivotStyleLight16"/>
  <colors>
    <mruColors>
      <color rgb="FFFFFF99"/>
      <color rgb="FFFFFFCC"/>
      <color rgb="FFCCFFCC"/>
      <color rgb="FFCCFF99"/>
      <color rgb="FF99CC00"/>
      <color rgb="FFCC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6"/>
  <sheetViews>
    <sheetView view="pageBreakPreview" topLeftCell="A7" zoomScaleSheetLayoutView="100" workbookViewId="0">
      <selection activeCell="K12" sqref="K12:K14"/>
    </sheetView>
  </sheetViews>
  <sheetFormatPr defaultRowHeight="15" x14ac:dyDescent="0.25"/>
  <cols>
    <col min="1" max="1" width="5.7109375" style="18" customWidth="1"/>
    <col min="2" max="2" width="17" style="7" customWidth="1"/>
    <col min="3" max="3" width="19.42578125" customWidth="1"/>
    <col min="4" max="4" width="8.7109375" style="7" customWidth="1"/>
    <col min="5" max="5" width="15.85546875" style="7" customWidth="1"/>
    <col min="6" max="6" width="12.140625" customWidth="1"/>
    <col min="7" max="7" width="11.5703125" customWidth="1"/>
    <col min="8" max="8" width="10.85546875" customWidth="1"/>
    <col min="9" max="9" width="11.42578125" customWidth="1"/>
    <col min="10" max="10" width="16.7109375" style="7" customWidth="1"/>
    <col min="11" max="11" width="19.7109375" customWidth="1"/>
    <col min="12" max="12" width="21" customWidth="1"/>
    <col min="13" max="13" width="9.7109375" customWidth="1"/>
    <col min="14" max="14" width="11" customWidth="1"/>
    <col min="15" max="15" width="22.5703125" customWidth="1"/>
  </cols>
  <sheetData>
    <row r="1" spans="1:19" ht="15.75" x14ac:dyDescent="0.25">
      <c r="A1" s="210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</row>
    <row r="2" spans="1:19" ht="15.75" x14ac:dyDescent="0.25">
      <c r="A2" s="210" t="s">
        <v>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</row>
    <row r="3" spans="1:19" ht="15.75" x14ac:dyDescent="0.25">
      <c r="A3" s="210" t="s">
        <v>44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</row>
    <row r="4" spans="1:19" ht="15.75" x14ac:dyDescent="0.25">
      <c r="A4" s="210" t="s">
        <v>196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</row>
    <row r="5" spans="1:19" ht="15.75" x14ac:dyDescent="0.25">
      <c r="A5" s="210" t="s">
        <v>2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</row>
    <row r="6" spans="1:19" ht="15.75" customHeight="1" x14ac:dyDescent="0.25">
      <c r="A6" s="208" t="s">
        <v>52</v>
      </c>
      <c r="B6" s="209"/>
      <c r="C6" s="209"/>
      <c r="D6" s="209"/>
      <c r="E6" s="209"/>
      <c r="F6" s="209"/>
      <c r="G6" s="209"/>
      <c r="H6" s="209"/>
      <c r="I6" s="201" t="s">
        <v>209</v>
      </c>
      <c r="J6" s="201"/>
      <c r="K6" s="201"/>
      <c r="L6" s="201"/>
      <c r="M6" s="201"/>
      <c r="N6" s="201"/>
      <c r="O6" s="201"/>
      <c r="P6" s="78"/>
      <c r="Q6" s="78"/>
      <c r="R6" s="78"/>
      <c r="S6" s="78"/>
    </row>
    <row r="7" spans="1:19" ht="15.75" x14ac:dyDescent="0.25">
      <c r="A7" s="210" t="s">
        <v>206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</row>
    <row r="8" spans="1:19" ht="15.75" x14ac:dyDescent="0.25">
      <c r="A8" s="210" t="s">
        <v>2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</row>
    <row r="9" spans="1:19" s="18" customFormat="1" ht="15.75" customHeight="1" x14ac:dyDescent="0.25">
      <c r="A9" s="202" t="s">
        <v>3</v>
      </c>
      <c r="B9" s="202" t="s">
        <v>4</v>
      </c>
      <c r="C9" s="202" t="s">
        <v>5</v>
      </c>
      <c r="D9" s="202" t="s">
        <v>6</v>
      </c>
      <c r="E9" s="202" t="s">
        <v>7</v>
      </c>
      <c r="F9" s="202" t="s">
        <v>8</v>
      </c>
      <c r="G9" s="203"/>
      <c r="H9" s="203"/>
      <c r="I9" s="203"/>
      <c r="J9" s="202" t="s">
        <v>9</v>
      </c>
      <c r="K9" s="202" t="s">
        <v>10</v>
      </c>
      <c r="L9" s="203"/>
      <c r="M9" s="119"/>
      <c r="N9" s="119"/>
      <c r="O9" s="118" t="s">
        <v>11</v>
      </c>
      <c r="P9" s="22"/>
    </row>
    <row r="10" spans="1:19" s="18" customFormat="1" ht="47.25" x14ac:dyDescent="0.25">
      <c r="A10" s="204"/>
      <c r="B10" s="204"/>
      <c r="C10" s="203"/>
      <c r="D10" s="204"/>
      <c r="E10" s="204"/>
      <c r="F10" s="118" t="s">
        <v>88</v>
      </c>
      <c r="G10" s="118" t="s">
        <v>50</v>
      </c>
      <c r="H10" s="118" t="s">
        <v>12</v>
      </c>
      <c r="I10" s="118" t="s">
        <v>13</v>
      </c>
      <c r="J10" s="204"/>
      <c r="K10" s="118" t="s">
        <v>14</v>
      </c>
      <c r="L10" s="118" t="s">
        <v>16</v>
      </c>
      <c r="M10" s="118" t="s">
        <v>15</v>
      </c>
      <c r="N10" s="118" t="s">
        <v>17</v>
      </c>
      <c r="O10" s="118" t="s">
        <v>18</v>
      </c>
      <c r="P10" s="22"/>
    </row>
    <row r="11" spans="1:19" s="18" customFormat="1" ht="15.75" x14ac:dyDescent="0.25">
      <c r="A11" s="118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8</v>
      </c>
      <c r="I11" s="118">
        <v>9</v>
      </c>
      <c r="J11" s="118">
        <v>10</v>
      </c>
      <c r="K11" s="118">
        <v>11</v>
      </c>
      <c r="L11" s="118">
        <v>12</v>
      </c>
      <c r="M11" s="118">
        <v>13</v>
      </c>
      <c r="N11" s="118">
        <v>14</v>
      </c>
      <c r="O11" s="118">
        <v>15</v>
      </c>
      <c r="P11" s="22"/>
    </row>
    <row r="12" spans="1:19" ht="74.25" customHeight="1" x14ac:dyDescent="0.25">
      <c r="A12" s="120">
        <v>2</v>
      </c>
      <c r="B12" s="166" t="s">
        <v>184</v>
      </c>
      <c r="C12" s="166" t="s">
        <v>185</v>
      </c>
      <c r="D12" s="205" t="s">
        <v>90</v>
      </c>
      <c r="E12" s="121" t="s">
        <v>92</v>
      </c>
      <c r="F12" s="122">
        <v>45200</v>
      </c>
      <c r="G12" s="122">
        <v>45200</v>
      </c>
      <c r="H12" s="123" t="s">
        <v>193</v>
      </c>
      <c r="I12" s="123" t="s">
        <v>193</v>
      </c>
      <c r="J12" s="124" t="s">
        <v>178</v>
      </c>
      <c r="K12" s="125">
        <f>SUM(PPMP!H14+PPMP!H52)</f>
        <v>2650449375</v>
      </c>
      <c r="L12" s="125">
        <f>K12</f>
        <v>2650449375</v>
      </c>
      <c r="M12" s="149" t="s">
        <v>85</v>
      </c>
      <c r="N12" s="149" t="s">
        <v>85</v>
      </c>
      <c r="O12" s="155" t="s">
        <v>93</v>
      </c>
    </row>
    <row r="13" spans="1:19" ht="63.75" customHeight="1" x14ac:dyDescent="0.25">
      <c r="A13" s="118">
        <v>3</v>
      </c>
      <c r="B13" s="165" t="s">
        <v>91</v>
      </c>
      <c r="C13" s="121" t="s">
        <v>89</v>
      </c>
      <c r="D13" s="206"/>
      <c r="E13" s="121" t="s">
        <v>92</v>
      </c>
      <c r="F13" s="122">
        <v>45200</v>
      </c>
      <c r="G13" s="122">
        <v>45200</v>
      </c>
      <c r="H13" s="123" t="s">
        <v>193</v>
      </c>
      <c r="I13" s="123" t="s">
        <v>193</v>
      </c>
      <c r="J13" s="124" t="s">
        <v>178</v>
      </c>
      <c r="K13" s="125">
        <f>L13</f>
        <v>587611815</v>
      </c>
      <c r="L13" s="125">
        <f>PPMP!H17</f>
        <v>587611815</v>
      </c>
      <c r="M13" s="149"/>
      <c r="N13" s="149"/>
      <c r="O13" s="155" t="s">
        <v>93</v>
      </c>
    </row>
    <row r="14" spans="1:19" ht="78.75" customHeight="1" x14ac:dyDescent="0.25">
      <c r="A14" s="120">
        <v>4</v>
      </c>
      <c r="B14" s="165" t="s">
        <v>91</v>
      </c>
      <c r="C14" s="121" t="s">
        <v>89</v>
      </c>
      <c r="D14" s="206"/>
      <c r="E14" s="121" t="s">
        <v>195</v>
      </c>
      <c r="F14" s="122">
        <v>45200</v>
      </c>
      <c r="G14" s="122">
        <v>45200</v>
      </c>
      <c r="H14" s="123" t="s">
        <v>193</v>
      </c>
      <c r="I14" s="123" t="s">
        <v>193</v>
      </c>
      <c r="J14" s="124" t="s">
        <v>178</v>
      </c>
      <c r="K14" s="125">
        <f>L14</f>
        <v>9530000</v>
      </c>
      <c r="L14" s="125">
        <f>PPMP!H47</f>
        <v>9530000</v>
      </c>
      <c r="M14" s="149" t="s">
        <v>85</v>
      </c>
      <c r="N14" s="149" t="s">
        <v>85</v>
      </c>
      <c r="O14" s="155" t="s">
        <v>93</v>
      </c>
    </row>
    <row r="15" spans="1:19" ht="54.75" customHeight="1" x14ac:dyDescent="0.25">
      <c r="A15" s="118">
        <v>5</v>
      </c>
      <c r="B15" s="165" t="s">
        <v>91</v>
      </c>
      <c r="C15" s="121" t="s">
        <v>89</v>
      </c>
      <c r="D15" s="207"/>
      <c r="E15" s="121" t="s">
        <v>39</v>
      </c>
      <c r="F15" s="122">
        <v>45292</v>
      </c>
      <c r="G15" s="123" t="s">
        <v>51</v>
      </c>
      <c r="H15" s="123" t="s">
        <v>176</v>
      </c>
      <c r="I15" s="123" t="s">
        <v>177</v>
      </c>
      <c r="J15" s="124" t="s">
        <v>178</v>
      </c>
      <c r="K15" s="125">
        <f>PPMP!H60</f>
        <v>43663165</v>
      </c>
      <c r="L15" s="125">
        <f>K15</f>
        <v>43663165</v>
      </c>
      <c r="M15" s="149" t="s">
        <v>85</v>
      </c>
      <c r="N15" s="149" t="s">
        <v>85</v>
      </c>
      <c r="O15" s="155" t="s">
        <v>179</v>
      </c>
    </row>
    <row r="16" spans="1:19" s="18" customFormat="1" ht="15.75" x14ac:dyDescent="0.25">
      <c r="A16" s="120">
        <v>6</v>
      </c>
      <c r="B16" s="202" t="s">
        <v>40</v>
      </c>
      <c r="C16" s="202"/>
      <c r="D16" s="202"/>
      <c r="E16" s="202"/>
      <c r="F16" s="202"/>
      <c r="G16" s="202"/>
      <c r="H16" s="202"/>
      <c r="I16" s="202"/>
      <c r="J16" s="202"/>
      <c r="K16" s="126">
        <f>SUM(K12:K15)</f>
        <v>3291254355</v>
      </c>
      <c r="L16" s="126">
        <f>SUM(L12:L15)</f>
        <v>3291254355</v>
      </c>
      <c r="M16" s="150" t="s">
        <v>85</v>
      </c>
      <c r="N16" s="150" t="s">
        <v>85</v>
      </c>
      <c r="O16" s="119"/>
    </row>
    <row r="17" spans="1:15" ht="15.75" x14ac:dyDescent="0.25">
      <c r="A17" s="127"/>
      <c r="B17" s="128"/>
      <c r="C17" s="129"/>
      <c r="D17" s="129"/>
      <c r="E17" s="129"/>
      <c r="F17" s="129"/>
      <c r="G17" s="129"/>
      <c r="H17" s="129"/>
      <c r="I17" s="129"/>
      <c r="J17" s="129"/>
      <c r="K17" s="130"/>
      <c r="L17" s="129"/>
      <c r="M17" s="129"/>
      <c r="N17" s="129"/>
      <c r="O17" s="129"/>
    </row>
    <row r="18" spans="1:15" ht="15.75" x14ac:dyDescent="0.25">
      <c r="A18" s="131"/>
      <c r="B18" s="132"/>
      <c r="C18" s="133"/>
      <c r="D18" s="133"/>
      <c r="E18" s="133"/>
      <c r="F18" s="133"/>
      <c r="G18" s="133"/>
      <c r="H18" s="133"/>
      <c r="I18" s="133"/>
      <c r="J18" s="133"/>
      <c r="K18" s="134"/>
      <c r="L18" s="133"/>
      <c r="M18" s="133"/>
      <c r="N18" s="133"/>
      <c r="O18" s="133"/>
    </row>
    <row r="19" spans="1:15" ht="15.75" x14ac:dyDescent="0.25">
      <c r="A19" s="135"/>
      <c r="B19" s="136"/>
      <c r="C19" s="117"/>
      <c r="D19" s="136"/>
      <c r="E19" s="136"/>
      <c r="F19" s="117"/>
      <c r="G19" s="117"/>
      <c r="H19" s="117"/>
      <c r="I19" s="117"/>
      <c r="J19" s="136"/>
      <c r="K19" s="186"/>
      <c r="L19" s="117"/>
      <c r="M19" s="117"/>
      <c r="N19" s="117"/>
      <c r="O19" s="117"/>
    </row>
    <row r="20" spans="1:15" ht="15.75" x14ac:dyDescent="0.25">
      <c r="A20" s="135"/>
      <c r="B20" s="136"/>
      <c r="C20" s="117"/>
      <c r="D20" s="136"/>
      <c r="E20" s="136"/>
      <c r="F20" s="117"/>
      <c r="G20" s="117"/>
      <c r="H20" s="117"/>
      <c r="I20" s="117"/>
      <c r="J20" s="136"/>
      <c r="K20" s="187"/>
      <c r="L20" s="117"/>
      <c r="M20" s="117"/>
      <c r="N20" s="117"/>
      <c r="O20" s="117"/>
    </row>
    <row r="21" spans="1:15" ht="15.75" x14ac:dyDescent="0.25">
      <c r="A21" s="135"/>
      <c r="B21" s="136"/>
      <c r="C21" s="117"/>
      <c r="D21" s="136"/>
      <c r="E21" s="136"/>
      <c r="F21" s="117"/>
      <c r="G21" s="117"/>
      <c r="H21" s="117"/>
      <c r="I21" s="117"/>
      <c r="J21" s="136"/>
      <c r="K21" s="117"/>
      <c r="L21" s="117"/>
      <c r="M21" s="167"/>
      <c r="N21" s="117"/>
      <c r="O21" s="168"/>
    </row>
    <row r="22" spans="1:15" s="9" customFormat="1" ht="15.75" customHeight="1" x14ac:dyDescent="0.25">
      <c r="A22" s="137"/>
      <c r="B22" s="138"/>
      <c r="C22" s="139" t="s">
        <v>41</v>
      </c>
      <c r="D22" s="138"/>
      <c r="E22" s="138"/>
      <c r="G22" s="200" t="s">
        <v>42</v>
      </c>
      <c r="H22" s="200"/>
      <c r="I22" s="200"/>
      <c r="J22" s="117"/>
      <c r="K22" s="170"/>
      <c r="L22" s="117"/>
      <c r="M22" s="200" t="s">
        <v>43</v>
      </c>
      <c r="N22" s="200"/>
      <c r="O22" s="117"/>
    </row>
    <row r="23" spans="1:15" s="9" customFormat="1" ht="15.75" x14ac:dyDescent="0.2">
      <c r="A23" s="140"/>
      <c r="B23" s="141"/>
      <c r="C23" s="132"/>
      <c r="D23" s="142"/>
      <c r="E23" s="142"/>
      <c r="G23" s="142"/>
      <c r="H23" s="142"/>
      <c r="I23" s="142"/>
      <c r="J23" s="142"/>
      <c r="K23" s="143"/>
      <c r="L23" s="143"/>
      <c r="M23" s="143"/>
      <c r="N23" s="143"/>
      <c r="O23" s="143"/>
    </row>
    <row r="24" spans="1:15" s="9" customFormat="1" ht="15.75" x14ac:dyDescent="0.2">
      <c r="A24" s="140"/>
      <c r="B24" s="132"/>
      <c r="C24" s="132"/>
      <c r="D24" s="142"/>
      <c r="E24" s="142"/>
      <c r="G24" s="142"/>
      <c r="H24" s="142"/>
      <c r="I24" s="142"/>
      <c r="J24" s="142"/>
      <c r="K24" s="143"/>
      <c r="L24" s="143"/>
      <c r="M24" s="143"/>
      <c r="N24" s="143"/>
      <c r="O24" s="143"/>
    </row>
    <row r="25" spans="1:15" s="11" customFormat="1" ht="15.75" x14ac:dyDescent="0.25">
      <c r="A25" s="140"/>
      <c r="B25" s="144"/>
      <c r="C25" s="145" t="s">
        <v>201</v>
      </c>
      <c r="D25" s="146"/>
      <c r="E25" s="146"/>
      <c r="G25" s="153" t="s">
        <v>192</v>
      </c>
      <c r="H25" s="153"/>
      <c r="I25" s="153"/>
      <c r="J25" s="146"/>
      <c r="K25" s="140"/>
      <c r="L25" s="140"/>
      <c r="M25" s="140" t="s">
        <v>208</v>
      </c>
      <c r="N25" s="140"/>
      <c r="O25" s="169"/>
    </row>
    <row r="26" spans="1:15" s="9" customFormat="1" ht="15.75" x14ac:dyDescent="0.25">
      <c r="A26" s="140"/>
      <c r="B26" s="147"/>
      <c r="C26" s="148" t="s">
        <v>207</v>
      </c>
      <c r="D26" s="142"/>
      <c r="E26" s="142"/>
      <c r="G26" s="143" t="s">
        <v>194</v>
      </c>
      <c r="H26" s="152"/>
      <c r="I26" s="152"/>
      <c r="J26" s="142"/>
      <c r="K26" s="143"/>
      <c r="L26" s="143"/>
      <c r="M26" s="143" t="s">
        <v>47</v>
      </c>
      <c r="N26" s="171"/>
      <c r="O26" s="143"/>
    </row>
    <row r="27" spans="1:15" s="9" customFormat="1" ht="15.75" x14ac:dyDescent="0.25">
      <c r="A27" s="140"/>
      <c r="B27" s="147"/>
      <c r="C27" s="148" t="s">
        <v>48</v>
      </c>
      <c r="D27" s="142"/>
      <c r="E27" s="142"/>
      <c r="G27" s="152" t="s">
        <v>183</v>
      </c>
      <c r="H27" s="152"/>
      <c r="I27" s="152"/>
      <c r="J27" s="142"/>
      <c r="K27" s="143"/>
      <c r="L27" s="143"/>
      <c r="M27" s="143" t="s">
        <v>49</v>
      </c>
      <c r="N27" s="143"/>
      <c r="O27" s="143"/>
    </row>
    <row r="28" spans="1:15" s="9" customFormat="1" x14ac:dyDescent="0.25">
      <c r="A28" s="12"/>
      <c r="B28" s="10"/>
      <c r="D28" s="10"/>
      <c r="E28" s="10"/>
      <c r="F28" s="10"/>
      <c r="G28" s="10"/>
      <c r="H28" s="10"/>
      <c r="I28" s="10"/>
      <c r="J28" s="10"/>
    </row>
    <row r="34" spans="12:14" x14ac:dyDescent="0.25">
      <c r="L34">
        <v>407200</v>
      </c>
      <c r="M34">
        <v>1943200</v>
      </c>
      <c r="N34" s="172">
        <v>2350400000</v>
      </c>
    </row>
    <row r="35" spans="12:14" x14ac:dyDescent="0.25">
      <c r="L35">
        <v>447712</v>
      </c>
      <c r="M35">
        <v>286788</v>
      </c>
      <c r="N35" s="172">
        <v>734500000</v>
      </c>
    </row>
    <row r="36" spans="12:14" x14ac:dyDescent="0.25">
      <c r="N36" s="172">
        <f>SUM(N34:N35)</f>
        <v>3084900000</v>
      </c>
    </row>
    <row r="38" spans="12:14" x14ac:dyDescent="0.25">
      <c r="N38" s="173">
        <f>N36-K16</f>
        <v>-206354355</v>
      </c>
    </row>
    <row r="63" spans="1:15" ht="45" x14ac:dyDescent="0.25">
      <c r="A63" s="24">
        <v>2</v>
      </c>
      <c r="B63" s="13" t="s">
        <v>19</v>
      </c>
      <c r="C63" s="14" t="s">
        <v>20</v>
      </c>
      <c r="D63" s="19" t="s">
        <v>21</v>
      </c>
      <c r="E63" s="13" t="s">
        <v>22</v>
      </c>
      <c r="F63" s="20"/>
      <c r="G63" s="20"/>
      <c r="H63" s="20"/>
      <c r="I63" s="20"/>
      <c r="J63" s="19" t="s">
        <v>23</v>
      </c>
      <c r="K63" s="21">
        <v>8967284.9600000009</v>
      </c>
      <c r="L63" s="21">
        <v>8967284.9600000009</v>
      </c>
      <c r="M63" s="15"/>
      <c r="N63" s="15"/>
      <c r="O63" s="14"/>
    </row>
    <row r="64" spans="1:15" ht="45" x14ac:dyDescent="0.25">
      <c r="A64" s="23">
        <v>3</v>
      </c>
      <c r="B64" s="8"/>
      <c r="C64" s="16" t="s">
        <v>24</v>
      </c>
      <c r="D64" s="8" t="s">
        <v>25</v>
      </c>
      <c r="E64" s="8"/>
      <c r="F64" s="16"/>
      <c r="G64" s="16"/>
      <c r="H64" s="16"/>
      <c r="I64" s="16"/>
      <c r="J64" s="8"/>
      <c r="K64" s="17">
        <v>259000</v>
      </c>
      <c r="L64" s="17">
        <v>259000</v>
      </c>
      <c r="M64" s="16"/>
      <c r="N64" s="16"/>
      <c r="O64" s="16" t="s">
        <v>26</v>
      </c>
    </row>
    <row r="65" spans="1:15" ht="45" x14ac:dyDescent="0.25">
      <c r="A65" s="23">
        <v>4</v>
      </c>
      <c r="B65" s="8"/>
      <c r="C65" s="16" t="s">
        <v>27</v>
      </c>
      <c r="D65" s="8" t="s">
        <v>25</v>
      </c>
      <c r="E65" s="8"/>
      <c r="F65" s="16"/>
      <c r="G65" s="16"/>
      <c r="H65" s="16"/>
      <c r="I65" s="16"/>
      <c r="J65" s="8"/>
      <c r="K65" s="17">
        <v>639999.96</v>
      </c>
      <c r="L65" s="17">
        <v>639999.96</v>
      </c>
      <c r="M65" s="16"/>
      <c r="N65" s="16"/>
      <c r="O65" s="16" t="s">
        <v>26</v>
      </c>
    </row>
    <row r="66" spans="1:15" ht="45" x14ac:dyDescent="0.25">
      <c r="A66" s="23">
        <v>5</v>
      </c>
      <c r="B66" s="8"/>
      <c r="C66" s="16" t="s">
        <v>28</v>
      </c>
      <c r="D66" s="8" t="s">
        <v>25</v>
      </c>
      <c r="E66" s="8"/>
      <c r="F66" s="16"/>
      <c r="G66" s="16"/>
      <c r="H66" s="16"/>
      <c r="I66" s="16"/>
      <c r="J66" s="8"/>
      <c r="K66" s="17">
        <v>100000</v>
      </c>
      <c r="L66" s="17">
        <v>100000</v>
      </c>
      <c r="M66" s="16"/>
      <c r="N66" s="16"/>
      <c r="O66" s="16" t="s">
        <v>26</v>
      </c>
    </row>
    <row r="67" spans="1:15" ht="45" x14ac:dyDescent="0.25">
      <c r="A67" s="23">
        <v>6</v>
      </c>
      <c r="B67" s="8"/>
      <c r="C67" s="16" t="s">
        <v>29</v>
      </c>
      <c r="D67" s="8" t="s">
        <v>25</v>
      </c>
      <c r="E67" s="8"/>
      <c r="F67" s="16"/>
      <c r="G67" s="16"/>
      <c r="H67" s="16"/>
      <c r="I67" s="16"/>
      <c r="J67" s="8"/>
      <c r="K67" s="17">
        <v>457500</v>
      </c>
      <c r="L67" s="17">
        <v>457500</v>
      </c>
      <c r="M67" s="16"/>
      <c r="N67" s="16"/>
      <c r="O67" s="16" t="s">
        <v>26</v>
      </c>
    </row>
    <row r="68" spans="1:15" ht="45" x14ac:dyDescent="0.25">
      <c r="A68" s="23">
        <v>7</v>
      </c>
      <c r="B68" s="8"/>
      <c r="C68" s="16" t="s">
        <v>30</v>
      </c>
      <c r="D68" s="8" t="s">
        <v>25</v>
      </c>
      <c r="E68" s="8"/>
      <c r="F68" s="16"/>
      <c r="G68" s="16"/>
      <c r="H68" s="16"/>
      <c r="I68" s="16"/>
      <c r="J68" s="8"/>
      <c r="K68" s="17">
        <v>226700</v>
      </c>
      <c r="L68" s="17">
        <v>226700</v>
      </c>
      <c r="M68" s="16"/>
      <c r="N68" s="16"/>
      <c r="O68" s="16" t="s">
        <v>26</v>
      </c>
    </row>
    <row r="69" spans="1:15" ht="45" x14ac:dyDescent="0.25">
      <c r="A69" s="23">
        <v>8</v>
      </c>
      <c r="B69" s="8"/>
      <c r="C69" s="16" t="s">
        <v>31</v>
      </c>
      <c r="D69" s="8" t="s">
        <v>25</v>
      </c>
      <c r="E69" s="8"/>
      <c r="F69" s="16"/>
      <c r="G69" s="16"/>
      <c r="H69" s="16"/>
      <c r="I69" s="16"/>
      <c r="J69" s="8"/>
      <c r="K69" s="17">
        <v>1776555</v>
      </c>
      <c r="L69" s="17">
        <v>1776555</v>
      </c>
      <c r="M69" s="16"/>
      <c r="N69" s="16"/>
      <c r="O69" s="16" t="s">
        <v>26</v>
      </c>
    </row>
    <row r="70" spans="1:15" ht="45" x14ac:dyDescent="0.25">
      <c r="A70" s="23">
        <v>9</v>
      </c>
      <c r="B70" s="8"/>
      <c r="C70" s="16" t="s">
        <v>32</v>
      </c>
      <c r="D70" s="8" t="s">
        <v>25</v>
      </c>
      <c r="E70" s="8"/>
      <c r="F70" s="16"/>
      <c r="G70" s="16"/>
      <c r="H70" s="16"/>
      <c r="I70" s="16"/>
      <c r="J70" s="8"/>
      <c r="K70" s="17">
        <v>440000</v>
      </c>
      <c r="L70" s="17">
        <v>440000</v>
      </c>
      <c r="M70" s="16"/>
      <c r="N70" s="16"/>
      <c r="O70" s="16" t="s">
        <v>26</v>
      </c>
    </row>
    <row r="71" spans="1:15" ht="45" x14ac:dyDescent="0.25">
      <c r="A71" s="23">
        <v>10</v>
      </c>
      <c r="B71" s="8"/>
      <c r="C71" s="16" t="s">
        <v>33</v>
      </c>
      <c r="D71" s="8" t="s">
        <v>25</v>
      </c>
      <c r="E71" s="8"/>
      <c r="F71" s="16"/>
      <c r="G71" s="16"/>
      <c r="H71" s="16"/>
      <c r="I71" s="16"/>
      <c r="J71" s="8"/>
      <c r="K71" s="17">
        <v>186000</v>
      </c>
      <c r="L71" s="17">
        <v>186000</v>
      </c>
      <c r="M71" s="16"/>
      <c r="N71" s="16"/>
      <c r="O71" s="16" t="s">
        <v>26</v>
      </c>
    </row>
    <row r="72" spans="1:15" ht="60" x14ac:dyDescent="0.25">
      <c r="A72" s="23">
        <v>11</v>
      </c>
      <c r="B72" s="8"/>
      <c r="C72" s="16" t="s">
        <v>34</v>
      </c>
      <c r="D72" s="8" t="s">
        <v>25</v>
      </c>
      <c r="E72" s="8"/>
      <c r="F72" s="16"/>
      <c r="G72" s="16"/>
      <c r="H72" s="16"/>
      <c r="I72" s="16"/>
      <c r="J72" s="8"/>
      <c r="K72" s="17">
        <v>108000</v>
      </c>
      <c r="L72" s="17">
        <v>108000</v>
      </c>
      <c r="M72" s="16"/>
      <c r="N72" s="16"/>
      <c r="O72" s="16" t="s">
        <v>26</v>
      </c>
    </row>
    <row r="73" spans="1:15" ht="60" x14ac:dyDescent="0.25">
      <c r="A73" s="23">
        <v>12</v>
      </c>
      <c r="B73" s="8"/>
      <c r="C73" s="16" t="s">
        <v>35</v>
      </c>
      <c r="D73" s="8" t="s">
        <v>25</v>
      </c>
      <c r="E73" s="8"/>
      <c r="F73" s="16"/>
      <c r="G73" s="16"/>
      <c r="H73" s="16"/>
      <c r="I73" s="16"/>
      <c r="J73" s="8"/>
      <c r="K73" s="17">
        <v>78000</v>
      </c>
      <c r="L73" s="17">
        <v>78000</v>
      </c>
      <c r="M73" s="16"/>
      <c r="N73" s="16"/>
      <c r="O73" s="16" t="s">
        <v>26</v>
      </c>
    </row>
    <row r="74" spans="1:15" ht="60" x14ac:dyDescent="0.25">
      <c r="A74" s="23">
        <v>13</v>
      </c>
      <c r="B74" s="8"/>
      <c r="C74" s="16" t="s">
        <v>36</v>
      </c>
      <c r="D74" s="8" t="s">
        <v>25</v>
      </c>
      <c r="E74" s="8"/>
      <c r="F74" s="16"/>
      <c r="G74" s="16"/>
      <c r="H74" s="16"/>
      <c r="I74" s="16"/>
      <c r="J74" s="8"/>
      <c r="K74" s="17">
        <v>445530</v>
      </c>
      <c r="L74" s="17">
        <v>445530</v>
      </c>
      <c r="M74" s="16"/>
      <c r="N74" s="16"/>
      <c r="O74" s="16" t="s">
        <v>26</v>
      </c>
    </row>
    <row r="75" spans="1:15" ht="90" x14ac:dyDescent="0.25">
      <c r="A75" s="23">
        <v>14</v>
      </c>
      <c r="B75" s="8"/>
      <c r="C75" s="16" t="s">
        <v>37</v>
      </c>
      <c r="D75" s="8" t="s">
        <v>25</v>
      </c>
      <c r="E75" s="8"/>
      <c r="F75" s="16"/>
      <c r="G75" s="16"/>
      <c r="H75" s="16"/>
      <c r="I75" s="16"/>
      <c r="J75" s="8"/>
      <c r="K75" s="17">
        <v>250000</v>
      </c>
      <c r="L75" s="17">
        <v>250000</v>
      </c>
      <c r="M75" s="16"/>
      <c r="N75" s="16"/>
      <c r="O75" s="16" t="s">
        <v>26</v>
      </c>
    </row>
    <row r="76" spans="1:15" ht="45" x14ac:dyDescent="0.25">
      <c r="A76" s="23">
        <v>15</v>
      </c>
      <c r="B76" s="8"/>
      <c r="C76" s="16" t="s">
        <v>38</v>
      </c>
      <c r="D76" s="8" t="s">
        <v>25</v>
      </c>
      <c r="E76" s="8"/>
      <c r="F76" s="16"/>
      <c r="G76" s="16"/>
      <c r="H76" s="16"/>
      <c r="I76" s="16"/>
      <c r="J76" s="8"/>
      <c r="K76" s="17">
        <v>4000000</v>
      </c>
      <c r="L76" s="17">
        <v>4000000</v>
      </c>
      <c r="M76" s="16"/>
      <c r="N76" s="16"/>
      <c r="O76" s="16" t="s">
        <v>26</v>
      </c>
    </row>
  </sheetData>
  <mergeCells count="21">
    <mergeCell ref="A1:O1"/>
    <mergeCell ref="A2:O2"/>
    <mergeCell ref="A3:O3"/>
    <mergeCell ref="A4:O4"/>
    <mergeCell ref="A5:O5"/>
    <mergeCell ref="M22:N22"/>
    <mergeCell ref="I6:O6"/>
    <mergeCell ref="C9:C10"/>
    <mergeCell ref="D9:D10"/>
    <mergeCell ref="E9:E10"/>
    <mergeCell ref="F9:I9"/>
    <mergeCell ref="B16:J16"/>
    <mergeCell ref="G22:I22"/>
    <mergeCell ref="D12:D15"/>
    <mergeCell ref="A6:H6"/>
    <mergeCell ref="A7:O7"/>
    <mergeCell ref="A8:O8"/>
    <mergeCell ref="A9:A10"/>
    <mergeCell ref="B9:B10"/>
    <mergeCell ref="K9:L9"/>
    <mergeCell ref="J9:J10"/>
  </mergeCells>
  <pageMargins left="0.31496062992125984" right="0.19685039370078741" top="0.51181102362204722" bottom="0.35433070866141736" header="0.15748031496062992" footer="0.11811023622047245"/>
  <pageSetup scale="65" fitToHeight="0" orientation="landscape" r:id="rId1"/>
  <rowBreaks count="1" manualBreakCount="1">
    <brk id="2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2"/>
  <sheetViews>
    <sheetView view="pageBreakPreview" topLeftCell="A50" zoomScale="90" zoomScaleNormal="90" zoomScaleSheetLayoutView="90" workbookViewId="0">
      <selection activeCell="J60" sqref="J60:U60"/>
    </sheetView>
  </sheetViews>
  <sheetFormatPr defaultRowHeight="14.25" x14ac:dyDescent="0.25"/>
  <cols>
    <col min="1" max="1" width="5.85546875" style="25" customWidth="1"/>
    <col min="2" max="2" width="15.28515625" style="41" customWidth="1"/>
    <col min="3" max="3" width="58.85546875" style="25" customWidth="1"/>
    <col min="4" max="4" width="10.28515625" style="41" customWidth="1"/>
    <col min="5" max="5" width="10.7109375" style="41" customWidth="1"/>
    <col min="6" max="6" width="12.42578125" style="41" customWidth="1"/>
    <col min="7" max="7" width="14.42578125" style="43" customWidth="1"/>
    <col min="8" max="8" width="20.42578125" style="43" customWidth="1"/>
    <col min="9" max="9" width="16.7109375" style="41" customWidth="1"/>
    <col min="10" max="10" width="6" style="41" customWidth="1"/>
    <col min="11" max="20" width="5" style="41" customWidth="1"/>
    <col min="21" max="21" width="4.85546875" style="41" customWidth="1"/>
    <col min="22" max="22" width="18" style="25" customWidth="1"/>
    <col min="23" max="23" width="22.85546875" style="25" customWidth="1"/>
    <col min="24" max="29" width="5.42578125" style="25" customWidth="1"/>
    <col min="30" max="33" width="5.140625" style="25" customWidth="1"/>
    <col min="34" max="16384" width="9.140625" style="25"/>
  </cols>
  <sheetData>
    <row r="1" spans="1:34" ht="15" customHeight="1" x14ac:dyDescent="0.25">
      <c r="A1" s="210" t="s">
        <v>165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</row>
    <row r="2" spans="1:34" ht="15" customHeight="1" x14ac:dyDescent="0.2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</row>
    <row r="3" spans="1:34" ht="15" customHeight="1" x14ac:dyDescent="0.25">
      <c r="A3" s="210" t="s">
        <v>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</row>
    <row r="4" spans="1:34" ht="15" customHeight="1" x14ac:dyDescent="0.25">
      <c r="A4" s="210" t="s">
        <v>196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</row>
    <row r="5" spans="1:34" ht="15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34" x14ac:dyDescent="0.25">
      <c r="A6" s="211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</row>
    <row r="7" spans="1:34" x14ac:dyDescent="0.25">
      <c r="A7" s="211"/>
      <c r="B7" s="211"/>
      <c r="C7" s="211"/>
      <c r="D7" s="211"/>
      <c r="E7" s="211"/>
      <c r="F7" s="211"/>
      <c r="G7" s="211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</row>
    <row r="8" spans="1:34" x14ac:dyDescent="0.25">
      <c r="A8" s="201" t="s">
        <v>166</v>
      </c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</row>
    <row r="9" spans="1:34" x14ac:dyDescent="0.2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</row>
    <row r="10" spans="1:34" x14ac:dyDescent="0.25">
      <c r="A10" s="212" t="s">
        <v>52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3" t="s">
        <v>199</v>
      </c>
      <c r="L10" s="214"/>
      <c r="M10" s="214"/>
      <c r="N10" s="214"/>
      <c r="O10" s="214"/>
      <c r="P10" s="214"/>
      <c r="Q10" s="214"/>
      <c r="R10" s="214"/>
      <c r="S10" s="214"/>
      <c r="T10" s="214"/>
      <c r="U10" s="214"/>
    </row>
    <row r="11" spans="1:34" ht="28.5" x14ac:dyDescent="0.25">
      <c r="A11" s="26" t="s">
        <v>53</v>
      </c>
      <c r="B11" s="26" t="s">
        <v>54</v>
      </c>
      <c r="C11" s="26" t="s">
        <v>55</v>
      </c>
      <c r="D11" s="26" t="s">
        <v>6</v>
      </c>
      <c r="E11" s="215" t="s">
        <v>56</v>
      </c>
      <c r="F11" s="216"/>
      <c r="G11" s="216"/>
      <c r="H11" s="27" t="s">
        <v>57</v>
      </c>
      <c r="I11" s="26" t="s">
        <v>7</v>
      </c>
      <c r="J11" s="215" t="s">
        <v>58</v>
      </c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</row>
    <row r="12" spans="1:34" x14ac:dyDescent="0.25">
      <c r="A12" s="28">
        <v>1</v>
      </c>
      <c r="B12" s="29">
        <v>2</v>
      </c>
      <c r="C12" s="29">
        <v>3</v>
      </c>
      <c r="D12" s="29">
        <v>4</v>
      </c>
      <c r="E12" s="218">
        <v>5</v>
      </c>
      <c r="F12" s="217"/>
      <c r="G12" s="217"/>
      <c r="H12" s="97">
        <v>6</v>
      </c>
      <c r="I12" s="29">
        <v>7</v>
      </c>
      <c r="J12" s="29">
        <v>8</v>
      </c>
      <c r="K12" s="29">
        <v>9</v>
      </c>
      <c r="L12" s="29">
        <v>10</v>
      </c>
      <c r="M12" s="29">
        <v>11</v>
      </c>
      <c r="N12" s="29">
        <v>12</v>
      </c>
      <c r="O12" s="29">
        <v>13</v>
      </c>
      <c r="P12" s="29">
        <v>14</v>
      </c>
      <c r="Q12" s="29">
        <v>15</v>
      </c>
      <c r="R12" s="29">
        <v>16</v>
      </c>
      <c r="S12" s="29">
        <v>17</v>
      </c>
      <c r="T12" s="29">
        <v>18</v>
      </c>
      <c r="U12" s="29">
        <v>19</v>
      </c>
    </row>
    <row r="13" spans="1:34" s="32" customFormat="1" ht="30" x14ac:dyDescent="0.25">
      <c r="A13" s="28">
        <v>2</v>
      </c>
      <c r="B13" s="30"/>
      <c r="C13" s="30"/>
      <c r="D13" s="30"/>
      <c r="E13" s="30" t="s">
        <v>59</v>
      </c>
      <c r="F13" s="30" t="s">
        <v>60</v>
      </c>
      <c r="G13" s="31" t="s">
        <v>61</v>
      </c>
      <c r="H13" s="31"/>
      <c r="I13" s="30"/>
      <c r="J13" s="30" t="s">
        <v>62</v>
      </c>
      <c r="K13" s="30" t="s">
        <v>63</v>
      </c>
      <c r="L13" s="30" t="s">
        <v>64</v>
      </c>
      <c r="M13" s="30" t="s">
        <v>65</v>
      </c>
      <c r="N13" s="30" t="s">
        <v>66</v>
      </c>
      <c r="O13" s="30" t="s">
        <v>67</v>
      </c>
      <c r="P13" s="30" t="s">
        <v>68</v>
      </c>
      <c r="Q13" s="30" t="s">
        <v>69</v>
      </c>
      <c r="R13" s="30" t="s">
        <v>70</v>
      </c>
      <c r="S13" s="30" t="s">
        <v>71</v>
      </c>
      <c r="T13" s="30" t="s">
        <v>72</v>
      </c>
      <c r="U13" s="30" t="s">
        <v>73</v>
      </c>
    </row>
    <row r="14" spans="1:34" ht="30" x14ac:dyDescent="0.25">
      <c r="A14" s="28">
        <v>3</v>
      </c>
      <c r="B14" s="34" t="s">
        <v>184</v>
      </c>
      <c r="C14" s="33" t="s">
        <v>185</v>
      </c>
      <c r="D14" s="6" t="s">
        <v>90</v>
      </c>
      <c r="E14" s="34"/>
      <c r="F14" s="34"/>
      <c r="G14" s="35"/>
      <c r="H14" s="116">
        <f>SUM(H15:H16)</f>
        <v>2341400000</v>
      </c>
      <c r="I14" s="34" t="s">
        <v>94</v>
      </c>
      <c r="J14" s="34">
        <v>2</v>
      </c>
      <c r="K14" s="34">
        <f t="shared" ref="K14:U14" si="0">SUM(K15:K42)</f>
        <v>0</v>
      </c>
      <c r="L14" s="34">
        <f t="shared" si="0"/>
        <v>0</v>
      </c>
      <c r="M14" s="34">
        <f t="shared" si="0"/>
        <v>0</v>
      </c>
      <c r="N14" s="34">
        <f t="shared" si="0"/>
        <v>0</v>
      </c>
      <c r="O14" s="34">
        <f t="shared" si="0"/>
        <v>0</v>
      </c>
      <c r="P14" s="34">
        <f t="shared" si="0"/>
        <v>0</v>
      </c>
      <c r="Q14" s="34">
        <f t="shared" si="0"/>
        <v>0</v>
      </c>
      <c r="R14" s="34">
        <f t="shared" si="0"/>
        <v>0</v>
      </c>
      <c r="S14" s="34">
        <f t="shared" si="0"/>
        <v>0</v>
      </c>
      <c r="T14" s="34">
        <f t="shared" si="0"/>
        <v>0</v>
      </c>
      <c r="U14" s="34">
        <f t="shared" si="0"/>
        <v>0</v>
      </c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ht="15.75" x14ac:dyDescent="0.25">
      <c r="A15" s="28">
        <v>4</v>
      </c>
      <c r="B15" s="26"/>
      <c r="C15" s="164" t="s">
        <v>103</v>
      </c>
      <c r="D15" s="37"/>
      <c r="E15" s="81">
        <v>23000</v>
      </c>
      <c r="F15" s="37" t="s">
        <v>113</v>
      </c>
      <c r="G15" s="40">
        <v>25000</v>
      </c>
      <c r="H15" s="40">
        <f>E15*G15</f>
        <v>575000000</v>
      </c>
      <c r="I15" s="37"/>
      <c r="J15" s="80">
        <v>1</v>
      </c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</row>
    <row r="16" spans="1:34" ht="15.75" x14ac:dyDescent="0.25">
      <c r="A16" s="28">
        <v>5</v>
      </c>
      <c r="B16" s="26"/>
      <c r="C16" s="164" t="s">
        <v>210</v>
      </c>
      <c r="D16" s="37"/>
      <c r="E16" s="81">
        <v>23000</v>
      </c>
      <c r="F16" s="37" t="s">
        <v>74</v>
      </c>
      <c r="G16" s="40">
        <v>76800</v>
      </c>
      <c r="H16" s="40">
        <f t="shared" ref="H16" si="1">E16*G16</f>
        <v>1766400000</v>
      </c>
      <c r="I16" s="37"/>
      <c r="J16" s="80">
        <v>1</v>
      </c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1:34" ht="30" x14ac:dyDescent="0.25">
      <c r="A17" s="28">
        <v>6</v>
      </c>
      <c r="B17" s="34" t="s">
        <v>91</v>
      </c>
      <c r="C17" s="33" t="s">
        <v>89</v>
      </c>
      <c r="D17" s="6" t="s">
        <v>90</v>
      </c>
      <c r="E17" s="34"/>
      <c r="F17" s="34"/>
      <c r="G17" s="35"/>
      <c r="H17" s="116">
        <f>SUM(H18:H46)</f>
        <v>587611815</v>
      </c>
      <c r="I17" s="34" t="s">
        <v>94</v>
      </c>
      <c r="J17" s="34">
        <f>SUM(J18:J46)</f>
        <v>29</v>
      </c>
      <c r="K17" s="34">
        <f t="shared" ref="K17:U17" si="2">SUM(K18:K45)</f>
        <v>0</v>
      </c>
      <c r="L17" s="34">
        <f t="shared" si="2"/>
        <v>0</v>
      </c>
      <c r="M17" s="34">
        <f t="shared" si="2"/>
        <v>0</v>
      </c>
      <c r="N17" s="34">
        <f t="shared" si="2"/>
        <v>0</v>
      </c>
      <c r="O17" s="34">
        <f t="shared" si="2"/>
        <v>0</v>
      </c>
      <c r="P17" s="34">
        <f t="shared" si="2"/>
        <v>0</v>
      </c>
      <c r="Q17" s="34">
        <f t="shared" si="2"/>
        <v>0</v>
      </c>
      <c r="R17" s="34">
        <f t="shared" si="2"/>
        <v>0</v>
      </c>
      <c r="S17" s="34">
        <f t="shared" si="2"/>
        <v>0</v>
      </c>
      <c r="T17" s="34">
        <f t="shared" si="2"/>
        <v>0</v>
      </c>
      <c r="U17" s="34">
        <f t="shared" si="2"/>
        <v>0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ht="15.75" x14ac:dyDescent="0.25">
      <c r="A18" s="28">
        <v>7</v>
      </c>
      <c r="B18" s="26"/>
      <c r="C18" s="174" t="s">
        <v>167</v>
      </c>
      <c r="D18" s="37"/>
      <c r="E18" s="81">
        <v>18260</v>
      </c>
      <c r="F18" s="37" t="s">
        <v>75</v>
      </c>
      <c r="G18" s="40">
        <v>2800</v>
      </c>
      <c r="H18" s="40">
        <f>E18*G18</f>
        <v>51128000</v>
      </c>
      <c r="I18" s="37"/>
      <c r="J18" s="80">
        <v>1</v>
      </c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</row>
    <row r="19" spans="1:34" ht="15.75" x14ac:dyDescent="0.25">
      <c r="A19" s="28">
        <v>8</v>
      </c>
      <c r="B19" s="26"/>
      <c r="C19" s="174" t="s">
        <v>95</v>
      </c>
      <c r="D19" s="37"/>
      <c r="E19" s="81">
        <f>5005</f>
        <v>5005</v>
      </c>
      <c r="F19" s="37" t="s">
        <v>113</v>
      </c>
      <c r="G19" s="40">
        <v>450</v>
      </c>
      <c r="H19" s="40">
        <f t="shared" ref="H19:H46" si="3">E19*G19</f>
        <v>2252250</v>
      </c>
      <c r="I19" s="37"/>
      <c r="J19" s="80">
        <v>1</v>
      </c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</row>
    <row r="20" spans="1:34" ht="15.75" x14ac:dyDescent="0.25">
      <c r="A20" s="28">
        <v>9</v>
      </c>
      <c r="B20" s="26"/>
      <c r="C20" s="174" t="s">
        <v>96</v>
      </c>
      <c r="D20" s="37"/>
      <c r="E20" s="81">
        <v>15470</v>
      </c>
      <c r="F20" s="37" t="s">
        <v>113</v>
      </c>
      <c r="G20" s="40">
        <v>500</v>
      </c>
      <c r="H20" s="40">
        <f t="shared" si="3"/>
        <v>7735000</v>
      </c>
      <c r="I20" s="37"/>
      <c r="J20" s="80">
        <v>1</v>
      </c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34" ht="15.75" x14ac:dyDescent="0.25">
      <c r="A21" s="28">
        <v>10</v>
      </c>
      <c r="B21" s="26"/>
      <c r="C21" s="174" t="s">
        <v>186</v>
      </c>
      <c r="D21" s="37"/>
      <c r="E21" s="81">
        <v>8000</v>
      </c>
      <c r="F21" s="37" t="s">
        <v>113</v>
      </c>
      <c r="G21" s="40">
        <v>250</v>
      </c>
      <c r="H21" s="40">
        <f t="shared" ref="H21" si="4">E21*G21</f>
        <v>2000000</v>
      </c>
      <c r="I21" s="37"/>
      <c r="J21" s="80">
        <v>1</v>
      </c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</row>
    <row r="22" spans="1:34" ht="15.75" x14ac:dyDescent="0.25">
      <c r="A22" s="28">
        <v>11</v>
      </c>
      <c r="B22" s="26"/>
      <c r="C22" s="174" t="s">
        <v>187</v>
      </c>
      <c r="D22" s="37"/>
      <c r="E22" s="81">
        <v>8000</v>
      </c>
      <c r="F22" s="37" t="s">
        <v>113</v>
      </c>
      <c r="G22" s="40">
        <v>250</v>
      </c>
      <c r="H22" s="40">
        <f t="shared" ref="H22" si="5">E22*G22</f>
        <v>2000000</v>
      </c>
      <c r="I22" s="37"/>
      <c r="J22" s="80">
        <v>1</v>
      </c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</row>
    <row r="23" spans="1:34" ht="15.75" x14ac:dyDescent="0.25">
      <c r="A23" s="28">
        <v>12</v>
      </c>
      <c r="B23" s="26"/>
      <c r="C23" s="174" t="s">
        <v>97</v>
      </c>
      <c r="D23" s="37"/>
      <c r="E23" s="81">
        <f>5400</f>
        <v>5400</v>
      </c>
      <c r="F23" s="37" t="s">
        <v>113</v>
      </c>
      <c r="G23" s="40">
        <v>550</v>
      </c>
      <c r="H23" s="40">
        <f t="shared" si="3"/>
        <v>2970000</v>
      </c>
      <c r="I23" s="37"/>
      <c r="J23" s="80">
        <v>1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1:34" x14ac:dyDescent="0.25">
      <c r="A24" s="28">
        <v>13</v>
      </c>
      <c r="B24" s="26"/>
      <c r="C24" s="113" t="s">
        <v>116</v>
      </c>
      <c r="D24" s="37"/>
      <c r="E24" s="81">
        <v>7062</v>
      </c>
      <c r="F24" s="37" t="s">
        <v>113</v>
      </c>
      <c r="G24" s="40">
        <v>500</v>
      </c>
      <c r="H24" s="154">
        <f>E24*G24</f>
        <v>3531000</v>
      </c>
      <c r="I24" s="37"/>
      <c r="J24" s="37">
        <v>1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1:34" ht="15.75" x14ac:dyDescent="0.25">
      <c r="A25" s="28">
        <v>14</v>
      </c>
      <c r="B25" s="26"/>
      <c r="C25" s="174" t="s">
        <v>98</v>
      </c>
      <c r="D25" s="37"/>
      <c r="E25" s="81">
        <v>4400</v>
      </c>
      <c r="F25" s="37" t="s">
        <v>113</v>
      </c>
      <c r="G25" s="40">
        <v>1600</v>
      </c>
      <c r="H25" s="40">
        <f t="shared" si="3"/>
        <v>7040000</v>
      </c>
      <c r="I25" s="37"/>
      <c r="J25" s="80">
        <v>1</v>
      </c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  <row r="26" spans="1:34" x14ac:dyDescent="0.25">
      <c r="A26" s="28">
        <v>15</v>
      </c>
      <c r="B26" s="26"/>
      <c r="C26" s="175" t="s">
        <v>127</v>
      </c>
      <c r="D26" s="37"/>
      <c r="E26" s="81">
        <f>440+165+7062</f>
        <v>7667</v>
      </c>
      <c r="F26" s="37" t="s">
        <v>113</v>
      </c>
      <c r="G26" s="40">
        <v>645</v>
      </c>
      <c r="H26" s="40">
        <f>E26*G26</f>
        <v>4945215</v>
      </c>
      <c r="I26" s="37"/>
      <c r="J26" s="37">
        <v>1</v>
      </c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1:34" ht="15.75" x14ac:dyDescent="0.25">
      <c r="A27" s="28">
        <v>16</v>
      </c>
      <c r="B27" s="26"/>
      <c r="C27" s="174" t="s">
        <v>99</v>
      </c>
      <c r="D27" s="37"/>
      <c r="E27" s="81">
        <v>5565</v>
      </c>
      <c r="F27" s="37" t="s">
        <v>113</v>
      </c>
      <c r="G27" s="40">
        <v>1600</v>
      </c>
      <c r="H27" s="40">
        <f t="shared" si="3"/>
        <v>8904000</v>
      </c>
      <c r="I27" s="37"/>
      <c r="J27" s="80">
        <v>1</v>
      </c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</row>
    <row r="28" spans="1:34" ht="15.75" x14ac:dyDescent="0.25">
      <c r="A28" s="28">
        <v>17</v>
      </c>
      <c r="B28" s="26"/>
      <c r="C28" s="176" t="s">
        <v>174</v>
      </c>
      <c r="D28" s="37"/>
      <c r="E28" s="81">
        <v>17000</v>
      </c>
      <c r="F28" s="37" t="s">
        <v>74</v>
      </c>
      <c r="G28" s="40">
        <v>2200</v>
      </c>
      <c r="H28" s="40">
        <f t="shared" si="3"/>
        <v>37400000</v>
      </c>
      <c r="I28" s="37"/>
      <c r="J28" s="80">
        <v>1</v>
      </c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</row>
    <row r="29" spans="1:34" s="181" customFormat="1" ht="15.75" x14ac:dyDescent="0.25">
      <c r="A29" s="28">
        <v>18</v>
      </c>
      <c r="B29" s="179"/>
      <c r="C29" s="176" t="s">
        <v>198</v>
      </c>
      <c r="D29" s="180"/>
      <c r="E29" s="81">
        <v>3500</v>
      </c>
      <c r="F29" s="180" t="s">
        <v>113</v>
      </c>
      <c r="G29" s="40">
        <v>4000</v>
      </c>
      <c r="H29" s="40">
        <f t="shared" ref="H29" si="6">E29*G29</f>
        <v>14000000</v>
      </c>
      <c r="I29" s="180"/>
      <c r="J29" s="80">
        <v>1</v>
      </c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</row>
    <row r="30" spans="1:34" ht="15.75" x14ac:dyDescent="0.25">
      <c r="A30" s="28">
        <v>19</v>
      </c>
      <c r="B30" s="26"/>
      <c r="C30" s="176" t="s">
        <v>175</v>
      </c>
      <c r="D30" s="37"/>
      <c r="E30" s="81">
        <v>21715</v>
      </c>
      <c r="F30" s="37" t="s">
        <v>113</v>
      </c>
      <c r="G30" s="40">
        <v>200</v>
      </c>
      <c r="H30" s="40">
        <f t="shared" si="3"/>
        <v>4343000</v>
      </c>
      <c r="I30" s="37"/>
      <c r="J30" s="80">
        <v>1</v>
      </c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</row>
    <row r="31" spans="1:34" ht="15.75" x14ac:dyDescent="0.25">
      <c r="A31" s="28">
        <v>20</v>
      </c>
      <c r="B31" s="26"/>
      <c r="C31" s="174" t="s">
        <v>100</v>
      </c>
      <c r="D31" s="37"/>
      <c r="E31" s="81">
        <v>5400</v>
      </c>
      <c r="F31" s="37" t="s">
        <v>113</v>
      </c>
      <c r="G31" s="40">
        <v>650</v>
      </c>
      <c r="H31" s="40">
        <f t="shared" si="3"/>
        <v>3510000</v>
      </c>
      <c r="I31" s="37"/>
      <c r="J31" s="80">
        <v>1</v>
      </c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</row>
    <row r="32" spans="1:34" ht="15.75" x14ac:dyDescent="0.25">
      <c r="A32" s="28">
        <v>21</v>
      </c>
      <c r="B32" s="26"/>
      <c r="C32" s="174" t="s">
        <v>101</v>
      </c>
      <c r="D32" s="37"/>
      <c r="E32" s="81">
        <v>5400</v>
      </c>
      <c r="F32" s="37" t="s">
        <v>113</v>
      </c>
      <c r="G32" s="40">
        <v>350</v>
      </c>
      <c r="H32" s="40">
        <f t="shared" si="3"/>
        <v>1890000</v>
      </c>
      <c r="I32" s="37"/>
      <c r="J32" s="80">
        <v>1</v>
      </c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</row>
    <row r="33" spans="1:34" ht="15.75" x14ac:dyDescent="0.25">
      <c r="A33" s="28">
        <v>22</v>
      </c>
      <c r="B33" s="26"/>
      <c r="C33" s="174" t="s">
        <v>102</v>
      </c>
      <c r="D33" s="37"/>
      <c r="E33" s="81">
        <v>1000</v>
      </c>
      <c r="F33" s="37" t="s">
        <v>113</v>
      </c>
      <c r="G33" s="40">
        <v>5500</v>
      </c>
      <c r="H33" s="40">
        <f t="shared" si="3"/>
        <v>5500000</v>
      </c>
      <c r="I33" s="37"/>
      <c r="J33" s="80">
        <v>1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1:34" ht="15.75" x14ac:dyDescent="0.25">
      <c r="A34" s="28">
        <v>23</v>
      </c>
      <c r="B34" s="26"/>
      <c r="C34" s="174" t="s">
        <v>104</v>
      </c>
      <c r="D34" s="37"/>
      <c r="E34" s="81">
        <v>51078</v>
      </c>
      <c r="F34" s="37" t="s">
        <v>75</v>
      </c>
      <c r="G34" s="40">
        <v>4025</v>
      </c>
      <c r="H34" s="40">
        <f t="shared" si="3"/>
        <v>205588950</v>
      </c>
      <c r="I34" s="37"/>
      <c r="J34" s="80">
        <v>1</v>
      </c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</row>
    <row r="35" spans="1:34" ht="15.75" x14ac:dyDescent="0.25">
      <c r="A35" s="28">
        <v>24</v>
      </c>
      <c r="B35" s="26"/>
      <c r="C35" s="174" t="s">
        <v>105</v>
      </c>
      <c r="D35" s="37"/>
      <c r="E35" s="81">
        <f>29380+7579</f>
        <v>36959</v>
      </c>
      <c r="F35" s="37" t="s">
        <v>74</v>
      </c>
      <c r="G35" s="40">
        <v>1950</v>
      </c>
      <c r="H35" s="40">
        <f t="shared" si="3"/>
        <v>72070050</v>
      </c>
      <c r="I35" s="37"/>
      <c r="J35" s="80">
        <v>1</v>
      </c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</row>
    <row r="36" spans="1:34" ht="15.75" x14ac:dyDescent="0.25">
      <c r="A36" s="28">
        <v>25</v>
      </c>
      <c r="B36" s="26"/>
      <c r="C36" s="177" t="s">
        <v>191</v>
      </c>
      <c r="D36" s="37"/>
      <c r="E36" s="81">
        <v>54000</v>
      </c>
      <c r="F36" s="37" t="s">
        <v>74</v>
      </c>
      <c r="G36" s="40">
        <v>800</v>
      </c>
      <c r="H36" s="40">
        <f t="shared" si="3"/>
        <v>43200000</v>
      </c>
      <c r="I36" s="37"/>
      <c r="J36" s="80">
        <v>1</v>
      </c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</row>
    <row r="37" spans="1:34" ht="15.75" x14ac:dyDescent="0.25">
      <c r="A37" s="28">
        <v>26</v>
      </c>
      <c r="B37" s="26"/>
      <c r="C37" s="174" t="s">
        <v>106</v>
      </c>
      <c r="D37" s="37"/>
      <c r="E37" s="81">
        <f>8965</f>
        <v>8965</v>
      </c>
      <c r="F37" s="37" t="s">
        <v>113</v>
      </c>
      <c r="G37" s="40">
        <v>250</v>
      </c>
      <c r="H37" s="40">
        <f t="shared" si="3"/>
        <v>2241250</v>
      </c>
      <c r="I37" s="37"/>
      <c r="J37" s="80">
        <v>1</v>
      </c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</row>
    <row r="38" spans="1:34" ht="15.75" x14ac:dyDescent="0.25">
      <c r="A38" s="28">
        <v>27</v>
      </c>
      <c r="B38" s="26"/>
      <c r="C38" s="174" t="s">
        <v>107</v>
      </c>
      <c r="D38" s="37"/>
      <c r="E38" s="81">
        <f>10725</f>
        <v>10725</v>
      </c>
      <c r="F38" s="37" t="s">
        <v>113</v>
      </c>
      <c r="G38" s="40">
        <v>1100</v>
      </c>
      <c r="H38" s="40">
        <f t="shared" si="3"/>
        <v>11797500</v>
      </c>
      <c r="I38" s="37"/>
      <c r="J38" s="80">
        <v>1</v>
      </c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</row>
    <row r="39" spans="1:34" ht="15.75" x14ac:dyDescent="0.25">
      <c r="A39" s="28">
        <v>28</v>
      </c>
      <c r="B39" s="26"/>
      <c r="C39" s="174" t="s">
        <v>190</v>
      </c>
      <c r="D39" s="37"/>
      <c r="E39" s="81">
        <v>15000</v>
      </c>
      <c r="F39" s="37" t="s">
        <v>113</v>
      </c>
      <c r="G39" s="40">
        <v>1350</v>
      </c>
      <c r="H39" s="40">
        <f t="shared" si="3"/>
        <v>20250000</v>
      </c>
      <c r="I39" s="37"/>
      <c r="J39" s="80">
        <v>1</v>
      </c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</row>
    <row r="40" spans="1:34" ht="15.75" x14ac:dyDescent="0.25">
      <c r="A40" s="28">
        <v>29</v>
      </c>
      <c r="B40" s="26"/>
      <c r="C40" s="174" t="s">
        <v>188</v>
      </c>
      <c r="D40" s="37"/>
      <c r="E40" s="81">
        <v>20000</v>
      </c>
      <c r="F40" s="37" t="s">
        <v>75</v>
      </c>
      <c r="G40" s="40">
        <v>100</v>
      </c>
      <c r="H40" s="40">
        <f t="shared" ref="H40" si="7">E40*G40</f>
        <v>2000000</v>
      </c>
      <c r="I40" s="37"/>
      <c r="J40" s="80">
        <v>1</v>
      </c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</row>
    <row r="41" spans="1:34" ht="15.75" x14ac:dyDescent="0.25">
      <c r="A41" s="28">
        <v>30</v>
      </c>
      <c r="B41" s="26"/>
      <c r="C41" s="174" t="s">
        <v>108</v>
      </c>
      <c r="D41" s="37"/>
      <c r="E41" s="81">
        <v>150000</v>
      </c>
      <c r="F41" s="37" t="s">
        <v>75</v>
      </c>
      <c r="G41" s="40">
        <v>100</v>
      </c>
      <c r="H41" s="40">
        <f t="shared" si="3"/>
        <v>15000000</v>
      </c>
      <c r="I41" s="37"/>
      <c r="J41" s="80">
        <v>1</v>
      </c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</row>
    <row r="42" spans="1:34" ht="15.75" x14ac:dyDescent="0.25">
      <c r="A42" s="28">
        <v>31</v>
      </c>
      <c r="B42" s="26"/>
      <c r="C42" s="174" t="s">
        <v>200</v>
      </c>
      <c r="D42" s="37"/>
      <c r="E42" s="81">
        <v>50000</v>
      </c>
      <c r="F42" s="37" t="s">
        <v>75</v>
      </c>
      <c r="G42" s="40">
        <v>100</v>
      </c>
      <c r="H42" s="40">
        <f t="shared" si="3"/>
        <v>5000000</v>
      </c>
      <c r="I42" s="37"/>
      <c r="J42" s="80">
        <v>1</v>
      </c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</row>
    <row r="43" spans="1:34" ht="15.75" x14ac:dyDescent="0.25">
      <c r="A43" s="28">
        <v>32</v>
      </c>
      <c r="B43" s="26"/>
      <c r="C43" s="174" t="s">
        <v>109</v>
      </c>
      <c r="D43" s="37"/>
      <c r="E43" s="81">
        <f>1345+7062</f>
        <v>8407</v>
      </c>
      <c r="F43" s="37" t="s">
        <v>75</v>
      </c>
      <c r="G43" s="40">
        <v>1700</v>
      </c>
      <c r="H43" s="40">
        <f t="shared" si="3"/>
        <v>14291900</v>
      </c>
      <c r="I43" s="37"/>
      <c r="J43" s="80">
        <v>1</v>
      </c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</row>
    <row r="44" spans="1:34" ht="15.75" x14ac:dyDescent="0.25">
      <c r="A44" s="28">
        <v>33</v>
      </c>
      <c r="B44" s="26"/>
      <c r="C44" s="174" t="s">
        <v>110</v>
      </c>
      <c r="D44" s="37"/>
      <c r="E44" s="81">
        <f>41800+7066</f>
        <v>48866</v>
      </c>
      <c r="F44" s="37" t="s">
        <v>113</v>
      </c>
      <c r="G44" s="40">
        <v>250</v>
      </c>
      <c r="H44" s="40">
        <f t="shared" si="3"/>
        <v>12216500</v>
      </c>
      <c r="I44" s="37"/>
      <c r="J44" s="80">
        <v>1</v>
      </c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</row>
    <row r="45" spans="1:34" ht="15.75" x14ac:dyDescent="0.25">
      <c r="A45" s="28">
        <v>34</v>
      </c>
      <c r="B45" s="26"/>
      <c r="C45" s="174" t="s">
        <v>111</v>
      </c>
      <c r="D45" s="37"/>
      <c r="E45" s="81">
        <f>4400+7062</f>
        <v>11462</v>
      </c>
      <c r="F45" s="37" t="s">
        <v>113</v>
      </c>
      <c r="G45" s="40">
        <v>600</v>
      </c>
      <c r="H45" s="40">
        <f t="shared" si="3"/>
        <v>6877200</v>
      </c>
      <c r="I45" s="37"/>
      <c r="J45" s="80">
        <v>1</v>
      </c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</row>
    <row r="46" spans="1:34" ht="15.75" x14ac:dyDescent="0.25">
      <c r="A46" s="28">
        <v>35</v>
      </c>
      <c r="B46" s="26"/>
      <c r="C46" s="164" t="s">
        <v>112</v>
      </c>
      <c r="D46" s="37"/>
      <c r="E46" s="81">
        <v>44825</v>
      </c>
      <c r="F46" s="37" t="s">
        <v>113</v>
      </c>
      <c r="G46" s="40">
        <v>400</v>
      </c>
      <c r="H46" s="40">
        <f t="shared" si="3"/>
        <v>17930000</v>
      </c>
      <c r="I46" s="37"/>
      <c r="J46" s="80">
        <v>1</v>
      </c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</row>
    <row r="47" spans="1:34" ht="45" x14ac:dyDescent="0.25">
      <c r="A47" s="28">
        <v>36</v>
      </c>
      <c r="B47" s="34" t="s">
        <v>91</v>
      </c>
      <c r="C47" s="33" t="s">
        <v>89</v>
      </c>
      <c r="D47" s="6"/>
      <c r="E47" s="34"/>
      <c r="F47" s="34"/>
      <c r="G47" s="35"/>
      <c r="H47" s="116">
        <f>SUM(H48:H51)</f>
        <v>9530000</v>
      </c>
      <c r="I47" s="34" t="s">
        <v>195</v>
      </c>
      <c r="J47" s="34">
        <f>SUM(J48:J51)</f>
        <v>4</v>
      </c>
      <c r="K47" s="34">
        <f t="shared" ref="K47:U47" si="8">SUM(K48:K51)</f>
        <v>0</v>
      </c>
      <c r="L47" s="34">
        <f t="shared" si="8"/>
        <v>0</v>
      </c>
      <c r="M47" s="34">
        <f t="shared" si="8"/>
        <v>0</v>
      </c>
      <c r="N47" s="34">
        <f t="shared" si="8"/>
        <v>0</v>
      </c>
      <c r="O47" s="34">
        <f t="shared" si="8"/>
        <v>0</v>
      </c>
      <c r="P47" s="34">
        <f t="shared" si="8"/>
        <v>0</v>
      </c>
      <c r="Q47" s="34">
        <f t="shared" si="8"/>
        <v>0</v>
      </c>
      <c r="R47" s="34">
        <f t="shared" si="8"/>
        <v>0</v>
      </c>
      <c r="S47" s="34">
        <f t="shared" si="8"/>
        <v>0</v>
      </c>
      <c r="T47" s="34">
        <f t="shared" si="8"/>
        <v>0</v>
      </c>
      <c r="U47" s="34">
        <f t="shared" si="8"/>
        <v>0</v>
      </c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ht="15.75" x14ac:dyDescent="0.25">
      <c r="A48" s="28">
        <v>37</v>
      </c>
      <c r="B48" s="26"/>
      <c r="C48" s="164" t="s">
        <v>189</v>
      </c>
      <c r="D48" s="37"/>
      <c r="E48" s="81">
        <v>1200</v>
      </c>
      <c r="F48" s="37" t="s">
        <v>74</v>
      </c>
      <c r="G48" s="40">
        <v>1900</v>
      </c>
      <c r="H48" s="40">
        <f t="shared" ref="H48:H51" si="9">E48*G48</f>
        <v>2280000</v>
      </c>
      <c r="I48" s="37"/>
      <c r="J48" s="80">
        <v>1</v>
      </c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</row>
    <row r="49" spans="1:34" ht="15.75" x14ac:dyDescent="0.25">
      <c r="A49" s="28">
        <v>38</v>
      </c>
      <c r="B49" s="26"/>
      <c r="C49" s="164" t="s">
        <v>119</v>
      </c>
      <c r="D49" s="37"/>
      <c r="E49" s="81">
        <v>1000</v>
      </c>
      <c r="F49" s="182" t="s">
        <v>74</v>
      </c>
      <c r="G49" s="40">
        <v>3500</v>
      </c>
      <c r="H49" s="40">
        <f t="shared" si="9"/>
        <v>3500000</v>
      </c>
      <c r="I49" s="37"/>
      <c r="J49" s="80">
        <v>1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</row>
    <row r="50" spans="1:34" ht="15.75" x14ac:dyDescent="0.25">
      <c r="A50" s="28">
        <v>39</v>
      </c>
      <c r="B50" s="26"/>
      <c r="C50" s="39" t="s">
        <v>152</v>
      </c>
      <c r="D50" s="37"/>
      <c r="E50" s="81">
        <v>250</v>
      </c>
      <c r="F50" s="182" t="s">
        <v>74</v>
      </c>
      <c r="G50" s="40">
        <v>7500</v>
      </c>
      <c r="H50" s="40">
        <f t="shared" si="9"/>
        <v>1875000</v>
      </c>
      <c r="I50" s="37"/>
      <c r="J50" s="80">
        <v>1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</row>
    <row r="51" spans="1:34" ht="15.75" x14ac:dyDescent="0.25">
      <c r="A51" s="28">
        <v>40</v>
      </c>
      <c r="B51" s="26"/>
      <c r="C51" s="39" t="s">
        <v>164</v>
      </c>
      <c r="D51" s="37"/>
      <c r="E51" s="81">
        <v>250</v>
      </c>
      <c r="F51" s="182" t="s">
        <v>74</v>
      </c>
      <c r="G51" s="40">
        <v>7500</v>
      </c>
      <c r="H51" s="40">
        <f t="shared" si="9"/>
        <v>1875000</v>
      </c>
      <c r="I51" s="37"/>
      <c r="J51" s="80">
        <v>1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</row>
    <row r="52" spans="1:34" s="197" customFormat="1" ht="30" x14ac:dyDescent="0.25">
      <c r="A52" s="28">
        <v>41</v>
      </c>
      <c r="B52" s="34" t="s">
        <v>184</v>
      </c>
      <c r="C52" s="33" t="s">
        <v>185</v>
      </c>
      <c r="D52" s="6" t="s">
        <v>90</v>
      </c>
      <c r="E52" s="34"/>
      <c r="F52" s="34"/>
      <c r="G52" s="35"/>
      <c r="H52" s="116">
        <f>SUM(H53:H59)</f>
        <v>309049375</v>
      </c>
      <c r="I52" s="34" t="s">
        <v>94</v>
      </c>
      <c r="J52" s="34">
        <f>SUM(J53:J59)</f>
        <v>7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</row>
    <row r="53" spans="1:34" s="197" customFormat="1" ht="15.75" x14ac:dyDescent="0.25">
      <c r="A53" s="28">
        <v>42</v>
      </c>
      <c r="B53" s="195"/>
      <c r="C53" s="174" t="s">
        <v>167</v>
      </c>
      <c r="D53" s="196"/>
      <c r="E53" s="81">
        <v>25075</v>
      </c>
      <c r="F53" s="196" t="s">
        <v>75</v>
      </c>
      <c r="G53" s="40">
        <v>2800</v>
      </c>
      <c r="H53" s="40">
        <f>E53*G53</f>
        <v>70210000</v>
      </c>
      <c r="I53" s="196"/>
      <c r="J53" s="80">
        <v>1</v>
      </c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</row>
    <row r="54" spans="1:34" s="197" customFormat="1" ht="15.75" x14ac:dyDescent="0.25">
      <c r="A54" s="28">
        <v>43</v>
      </c>
      <c r="B54" s="195"/>
      <c r="C54" s="174" t="s">
        <v>105</v>
      </c>
      <c r="D54" s="196"/>
      <c r="E54" s="81">
        <f>E53*2</f>
        <v>50150</v>
      </c>
      <c r="F54" s="196" t="s">
        <v>74</v>
      </c>
      <c r="G54" s="40">
        <v>1950</v>
      </c>
      <c r="H54" s="40">
        <f t="shared" ref="H54:H56" si="10">E54*G54</f>
        <v>97792500</v>
      </c>
      <c r="I54" s="196"/>
      <c r="J54" s="80">
        <v>1</v>
      </c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</row>
    <row r="55" spans="1:34" s="197" customFormat="1" ht="15.75" x14ac:dyDescent="0.25">
      <c r="A55" s="28">
        <v>44</v>
      </c>
      <c r="B55" s="195"/>
      <c r="C55" s="177" t="s">
        <v>191</v>
      </c>
      <c r="D55" s="196"/>
      <c r="E55" s="81">
        <v>25075</v>
      </c>
      <c r="F55" s="196" t="s">
        <v>74</v>
      </c>
      <c r="G55" s="40">
        <v>800</v>
      </c>
      <c r="H55" s="40">
        <f t="shared" si="10"/>
        <v>20060000</v>
      </c>
      <c r="I55" s="196"/>
      <c r="J55" s="80">
        <v>1</v>
      </c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</row>
    <row r="56" spans="1:34" s="197" customFormat="1" ht="15.75" x14ac:dyDescent="0.25">
      <c r="A56" s="28">
        <v>45</v>
      </c>
      <c r="B56" s="195"/>
      <c r="C56" s="174" t="s">
        <v>104</v>
      </c>
      <c r="D56" s="196"/>
      <c r="E56" s="81">
        <v>25075</v>
      </c>
      <c r="F56" s="196" t="s">
        <v>75</v>
      </c>
      <c r="G56" s="40">
        <v>4025</v>
      </c>
      <c r="H56" s="40">
        <f t="shared" si="10"/>
        <v>100926875</v>
      </c>
      <c r="I56" s="196"/>
      <c r="J56" s="80">
        <v>1</v>
      </c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</row>
    <row r="57" spans="1:34" s="197" customFormat="1" ht="15.75" x14ac:dyDescent="0.25">
      <c r="A57" s="28">
        <v>46</v>
      </c>
      <c r="B57" s="195"/>
      <c r="C57" s="164" t="s">
        <v>112</v>
      </c>
      <c r="D57" s="196"/>
      <c r="E57" s="81">
        <v>25075</v>
      </c>
      <c r="F57" s="196" t="s">
        <v>113</v>
      </c>
      <c r="G57" s="40">
        <v>400</v>
      </c>
      <c r="H57" s="40">
        <f>E57*G57</f>
        <v>10030000</v>
      </c>
      <c r="I57" s="196"/>
      <c r="J57" s="80">
        <v>1</v>
      </c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</row>
    <row r="58" spans="1:34" s="197" customFormat="1" ht="15.75" x14ac:dyDescent="0.25">
      <c r="A58" s="28">
        <v>47</v>
      </c>
      <c r="B58" s="195"/>
      <c r="C58" s="174" t="s">
        <v>108</v>
      </c>
      <c r="D58" s="196"/>
      <c r="E58" s="81">
        <v>50150</v>
      </c>
      <c r="F58" s="196" t="s">
        <v>75</v>
      </c>
      <c r="G58" s="40">
        <v>100</v>
      </c>
      <c r="H58" s="40">
        <f t="shared" ref="H58:H59" si="11">E58*G58</f>
        <v>5015000</v>
      </c>
      <c r="I58" s="196"/>
      <c r="J58" s="80">
        <v>1</v>
      </c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</row>
    <row r="59" spans="1:34" s="197" customFormat="1" ht="15.75" x14ac:dyDescent="0.25">
      <c r="A59" s="28">
        <v>48</v>
      </c>
      <c r="B59" s="195"/>
      <c r="C59" s="174" t="s">
        <v>200</v>
      </c>
      <c r="D59" s="196"/>
      <c r="E59" s="81">
        <v>50150</v>
      </c>
      <c r="F59" s="196" t="s">
        <v>75</v>
      </c>
      <c r="G59" s="40">
        <v>100</v>
      </c>
      <c r="H59" s="40">
        <f t="shared" si="11"/>
        <v>5015000</v>
      </c>
      <c r="I59" s="196"/>
      <c r="J59" s="80">
        <v>1</v>
      </c>
      <c r="K59" s="196"/>
      <c r="L59" s="196"/>
      <c r="M59" s="196"/>
      <c r="N59" s="196"/>
      <c r="O59" s="196"/>
      <c r="P59" s="196"/>
      <c r="Q59" s="196"/>
      <c r="R59" s="196"/>
      <c r="S59" s="196"/>
      <c r="T59" s="196"/>
      <c r="U59" s="196"/>
    </row>
    <row r="60" spans="1:34" s="89" customFormat="1" ht="30" x14ac:dyDescent="0.25">
      <c r="A60" s="28">
        <v>49</v>
      </c>
      <c r="B60" s="88" t="s">
        <v>91</v>
      </c>
      <c r="C60" s="83" t="s">
        <v>89</v>
      </c>
      <c r="D60" s="84"/>
      <c r="E60" s="85"/>
      <c r="F60" s="86"/>
      <c r="G60" s="87"/>
      <c r="H60" s="90">
        <f>SUM(H62:H154)</f>
        <v>43663165</v>
      </c>
      <c r="I60" s="88" t="s">
        <v>39</v>
      </c>
      <c r="J60" s="178">
        <f t="shared" ref="J60:U60" si="12">SUM(J62:J152)</f>
        <v>23</v>
      </c>
      <c r="K60" s="178">
        <f t="shared" si="12"/>
        <v>24</v>
      </c>
      <c r="L60" s="178">
        <f t="shared" si="12"/>
        <v>22</v>
      </c>
      <c r="M60" s="178">
        <f t="shared" si="12"/>
        <v>4</v>
      </c>
      <c r="N60" s="178">
        <f t="shared" si="12"/>
        <v>4</v>
      </c>
      <c r="O60" s="178">
        <f t="shared" si="12"/>
        <v>8</v>
      </c>
      <c r="P60" s="178">
        <f t="shared" si="12"/>
        <v>16</v>
      </c>
      <c r="Q60" s="178">
        <f t="shared" si="12"/>
        <v>3</v>
      </c>
      <c r="R60" s="178">
        <f t="shared" si="12"/>
        <v>1</v>
      </c>
      <c r="S60" s="178">
        <f t="shared" si="12"/>
        <v>4</v>
      </c>
      <c r="T60" s="178">
        <v>0</v>
      </c>
      <c r="U60" s="178">
        <f t="shared" si="12"/>
        <v>0</v>
      </c>
    </row>
    <row r="61" spans="1:34" x14ac:dyDescent="0.25">
      <c r="A61" s="28">
        <v>50</v>
      </c>
      <c r="B61" s="26"/>
      <c r="C61" s="39" t="s">
        <v>114</v>
      </c>
      <c r="D61" s="37"/>
      <c r="E61" s="37"/>
      <c r="F61" s="37"/>
      <c r="G61" s="40"/>
      <c r="H61" s="40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</row>
    <row r="62" spans="1:34" s="242" customFormat="1" x14ac:dyDescent="0.25">
      <c r="A62" s="112">
        <v>51</v>
      </c>
      <c r="B62" s="237"/>
      <c r="C62" s="238" t="s">
        <v>168</v>
      </c>
      <c r="D62" s="112"/>
      <c r="E62" s="239">
        <v>300</v>
      </c>
      <c r="F62" s="112" t="s">
        <v>74</v>
      </c>
      <c r="G62" s="240">
        <v>3500</v>
      </c>
      <c r="H62" s="240">
        <f>E62*G62</f>
        <v>1050000</v>
      </c>
      <c r="I62" s="112"/>
      <c r="J62" s="112"/>
      <c r="K62" s="112">
        <v>1</v>
      </c>
      <c r="L62" s="112"/>
      <c r="M62" s="112"/>
      <c r="N62" s="112"/>
      <c r="O62" s="112">
        <v>1</v>
      </c>
      <c r="P62" s="112"/>
      <c r="Q62" s="112"/>
      <c r="R62" s="112"/>
      <c r="S62" s="112"/>
      <c r="T62" s="112"/>
      <c r="U62" s="112"/>
      <c r="V62" s="241"/>
      <c r="W62" s="241">
        <f>H62/2</f>
        <v>525000</v>
      </c>
    </row>
    <row r="63" spans="1:34" s="242" customFormat="1" x14ac:dyDescent="0.25">
      <c r="A63" s="112">
        <v>52</v>
      </c>
      <c r="B63" s="237"/>
      <c r="C63" s="238" t="s">
        <v>169</v>
      </c>
      <c r="D63" s="112"/>
      <c r="E63" s="239">
        <v>60</v>
      </c>
      <c r="F63" s="112" t="s">
        <v>74</v>
      </c>
      <c r="G63" s="240">
        <v>3500</v>
      </c>
      <c r="H63" s="240">
        <f t="shared" ref="H63:H135" si="13">E63*G63</f>
        <v>210000</v>
      </c>
      <c r="I63" s="112"/>
      <c r="J63" s="112"/>
      <c r="K63" s="112"/>
      <c r="L63" s="112"/>
      <c r="M63" s="112"/>
      <c r="N63" s="112"/>
      <c r="O63" s="112"/>
      <c r="P63" s="112">
        <v>1</v>
      </c>
      <c r="Q63" s="112"/>
      <c r="R63" s="112"/>
      <c r="S63" s="112"/>
      <c r="T63" s="112"/>
      <c r="U63" s="112"/>
    </row>
    <row r="64" spans="1:34" s="242" customFormat="1" x14ac:dyDescent="0.25">
      <c r="A64" s="112">
        <v>53</v>
      </c>
      <c r="B64" s="237"/>
      <c r="C64" s="238" t="s">
        <v>205</v>
      </c>
      <c r="D64" s="112"/>
      <c r="E64" s="239">
        <v>40</v>
      </c>
      <c r="F64" s="112" t="s">
        <v>74</v>
      </c>
      <c r="G64" s="240">
        <v>3500</v>
      </c>
      <c r="H64" s="243">
        <f t="shared" si="13"/>
        <v>140000</v>
      </c>
      <c r="I64" s="112"/>
      <c r="J64" s="112"/>
      <c r="K64" s="112"/>
      <c r="L64" s="112"/>
      <c r="M64" s="112"/>
      <c r="N64" s="112">
        <v>1</v>
      </c>
      <c r="O64" s="112"/>
      <c r="P64" s="112"/>
      <c r="Q64" s="112"/>
      <c r="R64" s="112"/>
      <c r="S64" s="112"/>
      <c r="T64" s="112"/>
      <c r="U64" s="112"/>
    </row>
    <row r="65" spans="1:23" s="242" customFormat="1" x14ac:dyDescent="0.25">
      <c r="A65" s="112">
        <v>54</v>
      </c>
      <c r="B65" s="237"/>
      <c r="C65" s="238" t="s">
        <v>115</v>
      </c>
      <c r="D65" s="112"/>
      <c r="E65" s="239">
        <v>150</v>
      </c>
      <c r="F65" s="112" t="s">
        <v>74</v>
      </c>
      <c r="G65" s="240">
        <v>3500</v>
      </c>
      <c r="H65" s="243">
        <f t="shared" si="13"/>
        <v>525000</v>
      </c>
      <c r="I65" s="112"/>
      <c r="J65" s="112">
        <v>1</v>
      </c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</row>
    <row r="66" spans="1:23" s="242" customFormat="1" x14ac:dyDescent="0.25">
      <c r="A66" s="112">
        <v>55</v>
      </c>
      <c r="B66" s="237"/>
      <c r="C66" s="238" t="s">
        <v>202</v>
      </c>
      <c r="D66" s="112"/>
      <c r="E66" s="239">
        <v>500</v>
      </c>
      <c r="F66" s="112" t="s">
        <v>74</v>
      </c>
      <c r="G66" s="240">
        <v>3500</v>
      </c>
      <c r="H66" s="243">
        <f t="shared" ref="H66" si="14">E66*G66</f>
        <v>1750000</v>
      </c>
      <c r="I66" s="112"/>
      <c r="J66" s="112">
        <v>1</v>
      </c>
      <c r="K66" s="112"/>
      <c r="L66" s="112"/>
      <c r="M66" s="112"/>
      <c r="N66" s="112"/>
      <c r="O66" s="112"/>
      <c r="P66" s="112">
        <v>1</v>
      </c>
      <c r="Q66" s="112"/>
      <c r="R66" s="112"/>
      <c r="S66" s="112"/>
      <c r="T66" s="112"/>
      <c r="U66" s="112"/>
      <c r="W66" s="241">
        <f>H66/2</f>
        <v>875000</v>
      </c>
    </row>
    <row r="67" spans="1:23" s="242" customFormat="1" x14ac:dyDescent="0.25">
      <c r="A67" s="112">
        <v>56</v>
      </c>
      <c r="B67" s="237"/>
      <c r="C67" s="238" t="s">
        <v>117</v>
      </c>
      <c r="D67" s="112"/>
      <c r="E67" s="239">
        <v>800</v>
      </c>
      <c r="F67" s="112" t="s">
        <v>113</v>
      </c>
      <c r="G67" s="240">
        <v>400</v>
      </c>
      <c r="H67" s="243">
        <f t="shared" si="13"/>
        <v>320000</v>
      </c>
      <c r="I67" s="112"/>
      <c r="J67" s="112">
        <v>1</v>
      </c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</row>
    <row r="68" spans="1:23" s="242" customFormat="1" x14ac:dyDescent="0.25">
      <c r="A68" s="112">
        <v>57</v>
      </c>
      <c r="B68" s="237"/>
      <c r="C68" s="238" t="s">
        <v>118</v>
      </c>
      <c r="D68" s="112"/>
      <c r="E68" s="239">
        <v>800</v>
      </c>
      <c r="F68" s="112" t="s">
        <v>113</v>
      </c>
      <c r="G68" s="240">
        <v>250</v>
      </c>
      <c r="H68" s="243">
        <f t="shared" si="13"/>
        <v>200000</v>
      </c>
      <c r="I68" s="112"/>
      <c r="J68" s="112">
        <v>1</v>
      </c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</row>
    <row r="69" spans="1:23" hidden="1" x14ac:dyDescent="0.25">
      <c r="A69" s="28">
        <v>58</v>
      </c>
      <c r="B69" s="26"/>
      <c r="C69" s="188" t="s">
        <v>119</v>
      </c>
      <c r="D69" s="189"/>
      <c r="E69" s="190"/>
      <c r="F69" s="189"/>
      <c r="G69" s="191"/>
      <c r="H69" s="191">
        <f t="shared" si="13"/>
        <v>0</v>
      </c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</row>
    <row r="70" spans="1:23" hidden="1" x14ac:dyDescent="0.25">
      <c r="A70" s="28">
        <v>59</v>
      </c>
      <c r="B70" s="26"/>
      <c r="C70" s="188" t="s">
        <v>197</v>
      </c>
      <c r="D70" s="189"/>
      <c r="E70" s="190">
        <v>100</v>
      </c>
      <c r="F70" s="189" t="s">
        <v>74</v>
      </c>
      <c r="G70" s="191"/>
      <c r="H70" s="191">
        <f t="shared" si="13"/>
        <v>0</v>
      </c>
      <c r="I70" s="37"/>
      <c r="J70" s="37"/>
      <c r="K70" s="37">
        <v>1</v>
      </c>
      <c r="L70" s="37"/>
      <c r="M70" s="37"/>
      <c r="N70" s="37"/>
      <c r="O70" s="37">
        <v>1</v>
      </c>
      <c r="P70" s="37"/>
      <c r="Q70" s="37"/>
      <c r="R70" s="37"/>
      <c r="S70" s="37"/>
      <c r="T70" s="37"/>
      <c r="U70" s="37"/>
    </row>
    <row r="71" spans="1:23" hidden="1" x14ac:dyDescent="0.25">
      <c r="A71" s="28">
        <v>60</v>
      </c>
      <c r="B71" s="26"/>
      <c r="C71" s="188" t="s">
        <v>169</v>
      </c>
      <c r="D71" s="189"/>
      <c r="E71" s="190">
        <v>45</v>
      </c>
      <c r="F71" s="189" t="s">
        <v>74</v>
      </c>
      <c r="G71" s="191"/>
      <c r="H71" s="191">
        <f t="shared" si="13"/>
        <v>0</v>
      </c>
      <c r="I71" s="37"/>
      <c r="J71" s="37"/>
      <c r="K71" s="37"/>
      <c r="L71" s="37"/>
      <c r="M71" s="37"/>
      <c r="N71" s="37"/>
      <c r="O71" s="37"/>
      <c r="P71" s="37">
        <v>1</v>
      </c>
      <c r="Q71" s="37"/>
      <c r="R71" s="37"/>
      <c r="S71" s="37"/>
      <c r="T71" s="37"/>
      <c r="U71" s="37"/>
    </row>
    <row r="72" spans="1:23" hidden="1" x14ac:dyDescent="0.25">
      <c r="A72" s="28">
        <v>61</v>
      </c>
      <c r="B72" s="26"/>
      <c r="C72" s="192" t="s">
        <v>173</v>
      </c>
      <c r="D72" s="189"/>
      <c r="E72" s="190">
        <v>100</v>
      </c>
      <c r="F72" s="189" t="s">
        <v>74</v>
      </c>
      <c r="G72" s="191"/>
      <c r="H72" s="191">
        <f t="shared" si="13"/>
        <v>0</v>
      </c>
      <c r="I72" s="37"/>
      <c r="J72" s="37"/>
      <c r="K72" s="37"/>
      <c r="L72" s="37"/>
      <c r="M72" s="37"/>
      <c r="N72" s="37">
        <v>1</v>
      </c>
      <c r="O72" s="37"/>
      <c r="P72" s="37"/>
      <c r="Q72" s="37"/>
      <c r="R72" s="37"/>
      <c r="S72" s="37"/>
      <c r="T72" s="37">
        <v>1</v>
      </c>
      <c r="U72" s="37"/>
    </row>
    <row r="73" spans="1:23" hidden="1" x14ac:dyDescent="0.25">
      <c r="A73" s="28">
        <v>62</v>
      </c>
      <c r="B73" s="26"/>
      <c r="C73" s="192" t="s">
        <v>170</v>
      </c>
      <c r="D73" s="189"/>
      <c r="E73" s="190">
        <v>100</v>
      </c>
      <c r="F73" s="189" t="s">
        <v>74</v>
      </c>
      <c r="G73" s="191"/>
      <c r="H73" s="191">
        <f t="shared" si="13"/>
        <v>0</v>
      </c>
      <c r="I73" s="37"/>
      <c r="J73" s="37"/>
      <c r="K73" s="37">
        <v>1</v>
      </c>
      <c r="L73" s="37"/>
      <c r="M73" s="37"/>
      <c r="N73" s="37"/>
      <c r="O73" s="37"/>
      <c r="P73" s="37"/>
      <c r="Q73" s="37">
        <v>1</v>
      </c>
      <c r="R73" s="37"/>
      <c r="S73" s="37"/>
      <c r="T73" s="37"/>
      <c r="U73" s="37"/>
    </row>
    <row r="74" spans="1:23" hidden="1" x14ac:dyDescent="0.25">
      <c r="A74" s="28">
        <v>63</v>
      </c>
      <c r="B74" s="26"/>
      <c r="C74" s="192" t="s">
        <v>115</v>
      </c>
      <c r="D74" s="189"/>
      <c r="E74" s="190">
        <v>150</v>
      </c>
      <c r="F74" s="189" t="s">
        <v>74</v>
      </c>
      <c r="G74" s="191"/>
      <c r="H74" s="191">
        <f t="shared" si="13"/>
        <v>0</v>
      </c>
      <c r="I74" s="37"/>
      <c r="J74" s="37">
        <v>1</v>
      </c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</row>
    <row r="75" spans="1:23" hidden="1" x14ac:dyDescent="0.25">
      <c r="A75" s="28">
        <v>64</v>
      </c>
      <c r="B75" s="26"/>
      <c r="C75" s="192" t="s">
        <v>120</v>
      </c>
      <c r="D75" s="189"/>
      <c r="E75" s="190">
        <v>100</v>
      </c>
      <c r="F75" s="189" t="s">
        <v>74</v>
      </c>
      <c r="G75" s="191"/>
      <c r="H75" s="191">
        <f t="shared" si="13"/>
        <v>0</v>
      </c>
      <c r="I75" s="37"/>
      <c r="J75" s="37">
        <v>1</v>
      </c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</row>
    <row r="76" spans="1:23" s="242" customFormat="1" x14ac:dyDescent="0.25">
      <c r="A76" s="112">
        <v>65</v>
      </c>
      <c r="B76" s="237"/>
      <c r="C76" s="244" t="s">
        <v>121</v>
      </c>
      <c r="D76" s="112"/>
      <c r="E76" s="239">
        <v>400</v>
      </c>
      <c r="F76" s="112" t="s">
        <v>74</v>
      </c>
      <c r="G76" s="240">
        <v>3500</v>
      </c>
      <c r="H76" s="243">
        <f t="shared" si="13"/>
        <v>1400000</v>
      </c>
      <c r="I76" s="112"/>
      <c r="J76" s="112">
        <v>1</v>
      </c>
      <c r="K76" s="112"/>
      <c r="L76" s="112"/>
      <c r="M76" s="112"/>
      <c r="N76" s="112"/>
      <c r="O76" s="112"/>
      <c r="P76" s="112">
        <v>1</v>
      </c>
      <c r="Q76" s="112"/>
      <c r="R76" s="112"/>
      <c r="S76" s="112"/>
      <c r="T76" s="112"/>
      <c r="U76" s="112"/>
    </row>
    <row r="77" spans="1:23" x14ac:dyDescent="0.25">
      <c r="A77" s="28">
        <v>66</v>
      </c>
      <c r="B77" s="26"/>
      <c r="C77" s="39" t="s">
        <v>122</v>
      </c>
      <c r="D77" s="37"/>
      <c r="E77" s="81">
        <v>10</v>
      </c>
      <c r="F77" s="37" t="s">
        <v>74</v>
      </c>
      <c r="G77" s="40">
        <v>3500</v>
      </c>
      <c r="H77" s="243">
        <f t="shared" si="13"/>
        <v>35000</v>
      </c>
      <c r="I77" s="37"/>
      <c r="J77" s="37">
        <v>1</v>
      </c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</row>
    <row r="78" spans="1:23" x14ac:dyDescent="0.25">
      <c r="A78" s="28">
        <v>67</v>
      </c>
      <c r="B78" s="26"/>
      <c r="C78" s="39" t="s">
        <v>123</v>
      </c>
      <c r="D78" s="37"/>
      <c r="E78" s="81">
        <v>100</v>
      </c>
      <c r="F78" s="37" t="s">
        <v>74</v>
      </c>
      <c r="G78" s="40">
        <v>3500</v>
      </c>
      <c r="H78" s="243">
        <f t="shared" si="13"/>
        <v>350000</v>
      </c>
      <c r="I78" s="37"/>
      <c r="J78" s="37">
        <v>1</v>
      </c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</row>
    <row r="79" spans="1:23" x14ac:dyDescent="0.25">
      <c r="A79" s="28">
        <v>68</v>
      </c>
      <c r="B79" s="26"/>
      <c r="C79" s="39" t="s">
        <v>124</v>
      </c>
      <c r="D79" s="37"/>
      <c r="E79" s="81">
        <v>1600</v>
      </c>
      <c r="F79" s="37" t="s">
        <v>113</v>
      </c>
      <c r="G79" s="40">
        <v>400</v>
      </c>
      <c r="H79" s="243">
        <f t="shared" si="13"/>
        <v>640000</v>
      </c>
      <c r="I79" s="37"/>
      <c r="J79" s="37">
        <v>1</v>
      </c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</row>
    <row r="80" spans="1:23" x14ac:dyDescent="0.25">
      <c r="A80" s="28">
        <v>69</v>
      </c>
      <c r="B80" s="26"/>
      <c r="C80" s="39" t="s">
        <v>125</v>
      </c>
      <c r="D80" s="37"/>
      <c r="E80" s="81">
        <v>1600</v>
      </c>
      <c r="F80" s="37" t="s">
        <v>113</v>
      </c>
      <c r="G80" s="40">
        <v>200</v>
      </c>
      <c r="H80" s="243">
        <f t="shared" si="13"/>
        <v>320000</v>
      </c>
      <c r="I80" s="37"/>
      <c r="J80" s="37">
        <v>1</v>
      </c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</row>
    <row r="81" spans="1:23" x14ac:dyDescent="0.25">
      <c r="A81" s="28">
        <v>70</v>
      </c>
      <c r="B81" s="26"/>
      <c r="C81" s="39" t="s">
        <v>126</v>
      </c>
      <c r="D81" s="37"/>
      <c r="E81" s="81"/>
      <c r="F81" s="37"/>
      <c r="G81" s="40"/>
      <c r="H81" s="154">
        <f t="shared" si="13"/>
        <v>0</v>
      </c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</row>
    <row r="82" spans="1:23" s="242" customFormat="1" x14ac:dyDescent="0.25">
      <c r="A82" s="112">
        <v>71</v>
      </c>
      <c r="B82" s="237"/>
      <c r="C82" s="238" t="s">
        <v>168</v>
      </c>
      <c r="D82" s="112"/>
      <c r="E82" s="239">
        <v>150</v>
      </c>
      <c r="F82" s="112" t="s">
        <v>74</v>
      </c>
      <c r="G82" s="240">
        <v>9500</v>
      </c>
      <c r="H82" s="243">
        <f t="shared" si="13"/>
        <v>1425000</v>
      </c>
      <c r="I82" s="112"/>
      <c r="J82" s="112"/>
      <c r="K82" s="112">
        <v>1</v>
      </c>
      <c r="L82" s="112"/>
      <c r="M82" s="112"/>
      <c r="N82" s="112"/>
      <c r="O82" s="112">
        <v>1</v>
      </c>
      <c r="P82" s="112"/>
      <c r="Q82" s="112"/>
      <c r="R82" s="112"/>
      <c r="S82" s="112"/>
      <c r="T82" s="112"/>
      <c r="U82" s="112"/>
      <c r="W82" s="241">
        <f>H82/2</f>
        <v>712500</v>
      </c>
    </row>
    <row r="83" spans="1:23" s="242" customFormat="1" x14ac:dyDescent="0.25">
      <c r="A83" s="112">
        <v>72</v>
      </c>
      <c r="B83" s="237"/>
      <c r="C83" s="238" t="s">
        <v>169</v>
      </c>
      <c r="D83" s="112"/>
      <c r="E83" s="239">
        <v>30</v>
      </c>
      <c r="F83" s="112" t="s">
        <v>74</v>
      </c>
      <c r="G83" s="240">
        <v>9500</v>
      </c>
      <c r="H83" s="240">
        <f t="shared" si="13"/>
        <v>285000</v>
      </c>
      <c r="I83" s="112"/>
      <c r="J83" s="112"/>
      <c r="K83" s="112"/>
      <c r="L83" s="112"/>
      <c r="M83" s="112"/>
      <c r="N83" s="112"/>
      <c r="O83" s="112"/>
      <c r="P83" s="112">
        <v>1</v>
      </c>
      <c r="Q83" s="112"/>
      <c r="R83" s="112"/>
      <c r="S83" s="112"/>
      <c r="T83" s="112"/>
      <c r="U83" s="112"/>
    </row>
    <row r="84" spans="1:23" s="242" customFormat="1" x14ac:dyDescent="0.25">
      <c r="A84" s="112">
        <v>73</v>
      </c>
      <c r="B84" s="237"/>
      <c r="C84" s="238" t="s">
        <v>115</v>
      </c>
      <c r="D84" s="112"/>
      <c r="E84" s="239">
        <v>150</v>
      </c>
      <c r="F84" s="112" t="s">
        <v>74</v>
      </c>
      <c r="G84" s="240">
        <v>9500</v>
      </c>
      <c r="H84" s="240">
        <f t="shared" si="13"/>
        <v>1425000</v>
      </c>
      <c r="I84" s="112"/>
      <c r="J84" s="112">
        <v>1</v>
      </c>
      <c r="K84" s="112"/>
      <c r="L84" s="112"/>
      <c r="M84" s="112"/>
      <c r="N84" s="112"/>
      <c r="O84" s="112"/>
      <c r="P84" s="112">
        <v>1</v>
      </c>
      <c r="Q84" s="112"/>
      <c r="R84" s="112"/>
      <c r="S84" s="112"/>
      <c r="T84" s="112"/>
      <c r="U84" s="112"/>
      <c r="V84" s="241"/>
      <c r="W84" s="241">
        <f>H84/2</f>
        <v>712500</v>
      </c>
    </row>
    <row r="85" spans="1:23" s="242" customFormat="1" x14ac:dyDescent="0.25">
      <c r="A85" s="112">
        <v>74</v>
      </c>
      <c r="B85" s="237"/>
      <c r="C85" s="238" t="s">
        <v>120</v>
      </c>
      <c r="D85" s="112"/>
      <c r="E85" s="239">
        <v>100</v>
      </c>
      <c r="F85" s="112" t="s">
        <v>74</v>
      </c>
      <c r="G85" s="240">
        <v>9500</v>
      </c>
      <c r="H85" s="240">
        <f t="shared" si="13"/>
        <v>950000</v>
      </c>
      <c r="I85" s="112"/>
      <c r="J85" s="112">
        <v>1</v>
      </c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</row>
    <row r="86" spans="1:23" s="242" customFormat="1" x14ac:dyDescent="0.25">
      <c r="A86" s="112">
        <v>75</v>
      </c>
      <c r="B86" s="237"/>
      <c r="C86" s="245" t="s">
        <v>128</v>
      </c>
      <c r="D86" s="112"/>
      <c r="E86" s="239">
        <f>3960+440</f>
        <v>4400</v>
      </c>
      <c r="F86" s="112" t="s">
        <v>113</v>
      </c>
      <c r="G86" s="240">
        <v>100</v>
      </c>
      <c r="H86" s="240">
        <f t="shared" si="13"/>
        <v>440000</v>
      </c>
      <c r="I86" s="112"/>
      <c r="J86" s="112"/>
      <c r="K86" s="112">
        <v>1</v>
      </c>
      <c r="L86" s="112"/>
      <c r="M86" s="112"/>
      <c r="N86" s="112"/>
      <c r="O86" s="112"/>
      <c r="P86" s="112"/>
      <c r="Q86" s="112"/>
      <c r="R86" s="112"/>
      <c r="S86" s="112"/>
      <c r="T86" s="112"/>
      <c r="U86" s="112"/>
    </row>
    <row r="87" spans="1:23" s="242" customFormat="1" x14ac:dyDescent="0.25">
      <c r="A87" s="112">
        <v>76</v>
      </c>
      <c r="B87" s="237"/>
      <c r="C87" s="245" t="s">
        <v>129</v>
      </c>
      <c r="D87" s="112"/>
      <c r="E87" s="239">
        <v>1600</v>
      </c>
      <c r="F87" s="112" t="s">
        <v>113</v>
      </c>
      <c r="G87" s="240">
        <v>450</v>
      </c>
      <c r="H87" s="240">
        <f t="shared" si="13"/>
        <v>720000</v>
      </c>
      <c r="I87" s="112"/>
      <c r="J87" s="112"/>
      <c r="K87" s="112">
        <v>1</v>
      </c>
      <c r="L87" s="112"/>
      <c r="M87" s="112"/>
      <c r="N87" s="112"/>
      <c r="O87" s="112"/>
      <c r="P87" s="112"/>
      <c r="Q87" s="112"/>
      <c r="R87" s="112"/>
      <c r="S87" s="112"/>
      <c r="T87" s="112"/>
      <c r="U87" s="112"/>
    </row>
    <row r="88" spans="1:23" s="242" customFormat="1" x14ac:dyDescent="0.25">
      <c r="A88" s="112">
        <v>77</v>
      </c>
      <c r="B88" s="237"/>
      <c r="C88" s="245" t="s">
        <v>130</v>
      </c>
      <c r="D88" s="112"/>
      <c r="E88" s="239">
        <v>1600</v>
      </c>
      <c r="F88" s="112" t="s">
        <v>113</v>
      </c>
      <c r="G88" s="240">
        <v>200</v>
      </c>
      <c r="H88" s="240">
        <f t="shared" si="13"/>
        <v>320000</v>
      </c>
      <c r="I88" s="112"/>
      <c r="J88" s="112"/>
      <c r="K88" s="112">
        <v>1</v>
      </c>
      <c r="L88" s="112"/>
      <c r="M88" s="112"/>
      <c r="N88" s="112"/>
      <c r="O88" s="112"/>
      <c r="P88" s="112"/>
      <c r="Q88" s="112"/>
      <c r="R88" s="112"/>
      <c r="S88" s="112"/>
      <c r="T88" s="112"/>
      <c r="U88" s="112"/>
    </row>
    <row r="89" spans="1:23" s="242" customFormat="1" x14ac:dyDescent="0.25">
      <c r="A89" s="112">
        <v>78</v>
      </c>
      <c r="B89" s="237"/>
      <c r="C89" s="245" t="s">
        <v>211</v>
      </c>
      <c r="D89" s="112"/>
      <c r="E89" s="239">
        <v>400</v>
      </c>
      <c r="F89" s="112" t="s">
        <v>113</v>
      </c>
      <c r="G89" s="240">
        <v>3500</v>
      </c>
      <c r="H89" s="240">
        <f t="shared" si="13"/>
        <v>1400000</v>
      </c>
      <c r="I89" s="112"/>
      <c r="J89" s="112"/>
      <c r="K89" s="112"/>
      <c r="L89" s="112"/>
      <c r="M89" s="112">
        <v>1</v>
      </c>
      <c r="N89" s="112"/>
      <c r="O89" s="112"/>
      <c r="P89" s="112"/>
      <c r="Q89" s="112"/>
      <c r="R89" s="112"/>
      <c r="S89" s="112">
        <v>1</v>
      </c>
      <c r="T89" s="112"/>
      <c r="U89" s="112"/>
      <c r="W89" s="241"/>
    </row>
    <row r="90" spans="1:23" s="242" customFormat="1" x14ac:dyDescent="0.25">
      <c r="A90" s="112">
        <v>79</v>
      </c>
      <c r="B90" s="237"/>
      <c r="C90" s="245" t="s">
        <v>212</v>
      </c>
      <c r="D90" s="112"/>
      <c r="E90" s="239">
        <v>400</v>
      </c>
      <c r="F90" s="112" t="s">
        <v>113</v>
      </c>
      <c r="G90" s="240">
        <v>4500</v>
      </c>
      <c r="H90" s="240">
        <f t="shared" ref="H90" si="15">E90*G90</f>
        <v>1800000</v>
      </c>
      <c r="I90" s="112"/>
      <c r="J90" s="112"/>
      <c r="K90" s="112">
        <v>1</v>
      </c>
      <c r="L90" s="112"/>
      <c r="M90" s="112"/>
      <c r="N90" s="112"/>
      <c r="O90" s="112"/>
      <c r="P90" s="112"/>
      <c r="Q90" s="112"/>
      <c r="R90" s="112"/>
      <c r="S90" s="112">
        <v>1</v>
      </c>
      <c r="T90" s="112"/>
      <c r="U90" s="112"/>
      <c r="W90" s="241"/>
    </row>
    <row r="91" spans="1:23" s="242" customFormat="1" x14ac:dyDescent="0.25">
      <c r="A91" s="112">
        <v>80</v>
      </c>
      <c r="B91" s="237"/>
      <c r="C91" s="245" t="s">
        <v>213</v>
      </c>
      <c r="D91" s="112"/>
      <c r="E91" s="239">
        <v>400</v>
      </c>
      <c r="F91" s="112" t="s">
        <v>113</v>
      </c>
      <c r="G91" s="240">
        <v>4500</v>
      </c>
      <c r="H91" s="240">
        <f t="shared" ref="H91" si="16">E91*G91</f>
        <v>1800000</v>
      </c>
      <c r="I91" s="112"/>
      <c r="J91" s="112"/>
      <c r="K91" s="112">
        <v>1</v>
      </c>
      <c r="L91" s="112"/>
      <c r="M91" s="112"/>
      <c r="N91" s="112"/>
      <c r="O91" s="112"/>
      <c r="P91" s="112"/>
      <c r="Q91" s="112"/>
      <c r="R91" s="112"/>
      <c r="S91" s="112">
        <v>1</v>
      </c>
      <c r="T91" s="112"/>
      <c r="U91" s="112"/>
      <c r="W91" s="241"/>
    </row>
    <row r="92" spans="1:23" s="242" customFormat="1" x14ac:dyDescent="0.25">
      <c r="A92" s="112">
        <v>81</v>
      </c>
      <c r="B92" s="237"/>
      <c r="C92" s="245" t="s">
        <v>131</v>
      </c>
      <c r="D92" s="112"/>
      <c r="E92" s="239">
        <v>100</v>
      </c>
      <c r="F92" s="112" t="s">
        <v>113</v>
      </c>
      <c r="G92" s="240">
        <v>3500</v>
      </c>
      <c r="H92" s="240">
        <f t="shared" si="13"/>
        <v>350000</v>
      </c>
      <c r="I92" s="112"/>
      <c r="J92" s="112"/>
      <c r="K92" s="112">
        <v>1</v>
      </c>
      <c r="L92" s="112"/>
      <c r="M92" s="112"/>
      <c r="N92" s="112"/>
      <c r="O92" s="112"/>
      <c r="P92" s="112"/>
      <c r="Q92" s="112"/>
      <c r="R92" s="112"/>
      <c r="S92" s="112"/>
      <c r="T92" s="112"/>
      <c r="U92" s="112"/>
    </row>
    <row r="93" spans="1:23" s="242" customFormat="1" x14ac:dyDescent="0.25">
      <c r="A93" s="112">
        <v>82</v>
      </c>
      <c r="B93" s="237"/>
      <c r="C93" s="245" t="s">
        <v>132</v>
      </c>
      <c r="D93" s="112"/>
      <c r="E93" s="239">
        <v>800</v>
      </c>
      <c r="F93" s="112" t="s">
        <v>113</v>
      </c>
      <c r="G93" s="240">
        <v>200</v>
      </c>
      <c r="H93" s="240">
        <f t="shared" si="13"/>
        <v>160000</v>
      </c>
      <c r="I93" s="112"/>
      <c r="J93" s="112"/>
      <c r="K93" s="112">
        <v>1</v>
      </c>
      <c r="L93" s="112"/>
      <c r="M93" s="112"/>
      <c r="N93" s="112"/>
      <c r="O93" s="112"/>
      <c r="P93" s="112"/>
      <c r="Q93" s="112"/>
      <c r="R93" s="112"/>
      <c r="S93" s="112"/>
      <c r="T93" s="112"/>
      <c r="U93" s="112"/>
    </row>
    <row r="94" spans="1:23" s="242" customFormat="1" hidden="1" x14ac:dyDescent="0.25">
      <c r="A94" s="112">
        <v>83</v>
      </c>
      <c r="B94" s="237"/>
      <c r="C94" s="246" t="s">
        <v>133</v>
      </c>
      <c r="D94" s="247"/>
      <c r="E94" s="248"/>
      <c r="F94" s="247"/>
      <c r="G94" s="249"/>
      <c r="H94" s="249">
        <f t="shared" si="13"/>
        <v>0</v>
      </c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  <c r="T94" s="112"/>
      <c r="U94" s="112"/>
    </row>
    <row r="95" spans="1:23" s="242" customFormat="1" hidden="1" x14ac:dyDescent="0.25">
      <c r="A95" s="112">
        <v>84</v>
      </c>
      <c r="B95" s="237"/>
      <c r="C95" s="246" t="s">
        <v>134</v>
      </c>
      <c r="D95" s="247"/>
      <c r="E95" s="248">
        <v>440</v>
      </c>
      <c r="F95" s="247" t="s">
        <v>74</v>
      </c>
      <c r="G95" s="249"/>
      <c r="H95" s="249">
        <f t="shared" si="13"/>
        <v>0</v>
      </c>
      <c r="I95" s="112"/>
      <c r="J95" s="112">
        <v>1</v>
      </c>
      <c r="K95" s="112"/>
      <c r="L95" s="112"/>
      <c r="M95" s="112"/>
      <c r="N95" s="112"/>
      <c r="O95" s="112"/>
      <c r="P95" s="112">
        <v>1</v>
      </c>
      <c r="Q95" s="112"/>
      <c r="R95" s="112"/>
      <c r="S95" s="112"/>
      <c r="T95" s="112"/>
      <c r="U95" s="112"/>
    </row>
    <row r="96" spans="1:23" s="242" customFormat="1" hidden="1" x14ac:dyDescent="0.25">
      <c r="A96" s="112">
        <v>85</v>
      </c>
      <c r="B96" s="237"/>
      <c r="C96" s="246" t="s">
        <v>135</v>
      </c>
      <c r="D96" s="247"/>
      <c r="E96" s="248">
        <f>440+165</f>
        <v>605</v>
      </c>
      <c r="F96" s="247" t="s">
        <v>74</v>
      </c>
      <c r="G96" s="249"/>
      <c r="H96" s="249">
        <f t="shared" si="13"/>
        <v>0</v>
      </c>
      <c r="I96" s="112"/>
      <c r="J96" s="112"/>
      <c r="K96" s="112"/>
      <c r="L96" s="112">
        <v>1</v>
      </c>
      <c r="M96" s="112"/>
      <c r="N96" s="112"/>
      <c r="O96" s="112"/>
      <c r="P96" s="112"/>
      <c r="Q96" s="112">
        <v>1</v>
      </c>
      <c r="R96" s="112"/>
      <c r="S96" s="112"/>
      <c r="T96" s="112"/>
      <c r="U96" s="112"/>
    </row>
    <row r="97" spans="1:21" s="242" customFormat="1" hidden="1" x14ac:dyDescent="0.25">
      <c r="A97" s="112">
        <v>86</v>
      </c>
      <c r="B97" s="237"/>
      <c r="C97" s="246" t="s">
        <v>197</v>
      </c>
      <c r="D97" s="247"/>
      <c r="E97" s="248">
        <v>100</v>
      </c>
      <c r="F97" s="247" t="s">
        <v>74</v>
      </c>
      <c r="G97" s="249"/>
      <c r="H97" s="249">
        <f t="shared" si="13"/>
        <v>0</v>
      </c>
      <c r="I97" s="112"/>
      <c r="J97" s="112"/>
      <c r="K97" s="112">
        <v>1</v>
      </c>
      <c r="L97" s="112"/>
      <c r="M97" s="112"/>
      <c r="N97" s="112"/>
      <c r="O97" s="112">
        <v>1</v>
      </c>
      <c r="P97" s="112"/>
      <c r="Q97" s="112"/>
      <c r="R97" s="112"/>
      <c r="S97" s="112"/>
      <c r="T97" s="112"/>
      <c r="U97" s="112"/>
    </row>
    <row r="98" spans="1:21" s="242" customFormat="1" hidden="1" x14ac:dyDescent="0.25">
      <c r="A98" s="112">
        <v>87</v>
      </c>
      <c r="B98" s="237"/>
      <c r="C98" s="246" t="s">
        <v>169</v>
      </c>
      <c r="D98" s="247"/>
      <c r="E98" s="248">
        <v>45</v>
      </c>
      <c r="F98" s="247" t="s">
        <v>74</v>
      </c>
      <c r="G98" s="249"/>
      <c r="H98" s="249">
        <f t="shared" si="13"/>
        <v>0</v>
      </c>
      <c r="I98" s="112"/>
      <c r="J98" s="112"/>
      <c r="K98" s="112"/>
      <c r="L98" s="112"/>
      <c r="M98" s="112"/>
      <c r="N98" s="112"/>
      <c r="O98" s="112"/>
      <c r="P98" s="112">
        <v>1</v>
      </c>
      <c r="Q98" s="112"/>
      <c r="R98" s="112"/>
      <c r="S98" s="112"/>
      <c r="T98" s="112"/>
      <c r="U98" s="112"/>
    </row>
    <row r="99" spans="1:21" s="242" customFormat="1" hidden="1" x14ac:dyDescent="0.25">
      <c r="A99" s="112">
        <v>88</v>
      </c>
      <c r="B99" s="237"/>
      <c r="C99" s="246" t="s">
        <v>173</v>
      </c>
      <c r="D99" s="247"/>
      <c r="E99" s="248">
        <v>100</v>
      </c>
      <c r="F99" s="247" t="s">
        <v>74</v>
      </c>
      <c r="G99" s="249"/>
      <c r="H99" s="249">
        <f t="shared" si="13"/>
        <v>0</v>
      </c>
      <c r="I99" s="112"/>
      <c r="J99" s="112"/>
      <c r="K99" s="112"/>
      <c r="L99" s="112"/>
      <c r="M99" s="112"/>
      <c r="N99" s="112">
        <v>1</v>
      </c>
      <c r="O99" s="112"/>
      <c r="P99" s="112"/>
      <c r="Q99" s="112"/>
      <c r="R99" s="112"/>
      <c r="S99" s="112"/>
      <c r="T99" s="112">
        <v>1</v>
      </c>
      <c r="U99" s="112"/>
    </row>
    <row r="100" spans="1:21" s="242" customFormat="1" hidden="1" x14ac:dyDescent="0.25">
      <c r="A100" s="112">
        <v>89</v>
      </c>
      <c r="B100" s="237"/>
      <c r="C100" s="246" t="s">
        <v>115</v>
      </c>
      <c r="D100" s="247"/>
      <c r="E100" s="248">
        <v>150</v>
      </c>
      <c r="F100" s="247" t="s">
        <v>74</v>
      </c>
      <c r="G100" s="249"/>
      <c r="H100" s="249">
        <f t="shared" si="13"/>
        <v>0</v>
      </c>
      <c r="I100" s="112"/>
      <c r="J100" s="112">
        <v>1</v>
      </c>
      <c r="K100" s="112"/>
      <c r="L100" s="112"/>
      <c r="M100" s="112"/>
      <c r="N100" s="112"/>
      <c r="O100" s="112"/>
      <c r="P100" s="112"/>
      <c r="Q100" s="112"/>
      <c r="R100" s="112"/>
      <c r="S100" s="112"/>
      <c r="T100" s="112"/>
      <c r="U100" s="112"/>
    </row>
    <row r="101" spans="1:21" s="242" customFormat="1" hidden="1" x14ac:dyDescent="0.25">
      <c r="A101" s="112">
        <v>90</v>
      </c>
      <c r="B101" s="237"/>
      <c r="C101" s="250" t="s">
        <v>121</v>
      </c>
      <c r="D101" s="247"/>
      <c r="E101" s="248">
        <v>400</v>
      </c>
      <c r="F101" s="247" t="s">
        <v>74</v>
      </c>
      <c r="G101" s="249"/>
      <c r="H101" s="249">
        <f t="shared" si="13"/>
        <v>0</v>
      </c>
      <c r="I101" s="112"/>
      <c r="J101" s="112">
        <v>1</v>
      </c>
      <c r="K101" s="112"/>
      <c r="L101" s="112"/>
      <c r="M101" s="112">
        <v>1</v>
      </c>
      <c r="N101" s="112"/>
      <c r="O101" s="112"/>
      <c r="P101" s="112"/>
      <c r="Q101" s="112"/>
      <c r="R101" s="112"/>
      <c r="S101" s="112"/>
      <c r="T101" s="112"/>
      <c r="U101" s="112"/>
    </row>
    <row r="102" spans="1:21" s="242" customFormat="1" hidden="1" x14ac:dyDescent="0.25">
      <c r="A102" s="112">
        <v>91</v>
      </c>
      <c r="B102" s="237"/>
      <c r="C102" s="246" t="s">
        <v>122</v>
      </c>
      <c r="D102" s="247"/>
      <c r="E102" s="248">
        <v>15</v>
      </c>
      <c r="F102" s="247" t="s">
        <v>74</v>
      </c>
      <c r="G102" s="249"/>
      <c r="H102" s="249">
        <f t="shared" si="13"/>
        <v>0</v>
      </c>
      <c r="I102" s="112"/>
      <c r="J102" s="112">
        <v>1</v>
      </c>
      <c r="K102" s="112"/>
      <c r="L102" s="112"/>
      <c r="M102" s="112"/>
      <c r="N102" s="112"/>
      <c r="O102" s="112"/>
      <c r="P102" s="112"/>
      <c r="Q102" s="112"/>
      <c r="R102" s="112"/>
      <c r="S102" s="112"/>
      <c r="T102" s="112"/>
      <c r="U102" s="112"/>
    </row>
    <row r="103" spans="1:21" s="242" customFormat="1" hidden="1" x14ac:dyDescent="0.25">
      <c r="A103" s="112">
        <v>92</v>
      </c>
      <c r="B103" s="237"/>
      <c r="C103" s="246" t="s">
        <v>123</v>
      </c>
      <c r="D103" s="247"/>
      <c r="E103" s="248">
        <v>100</v>
      </c>
      <c r="F103" s="247" t="s">
        <v>74</v>
      </c>
      <c r="G103" s="249"/>
      <c r="H103" s="249">
        <f t="shared" si="13"/>
        <v>0</v>
      </c>
      <c r="I103" s="112"/>
      <c r="J103" s="112">
        <v>1</v>
      </c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</row>
    <row r="104" spans="1:21" s="242" customFormat="1" x14ac:dyDescent="0.25">
      <c r="A104" s="112">
        <v>93</v>
      </c>
      <c r="B104" s="237"/>
      <c r="C104" s="238" t="s">
        <v>136</v>
      </c>
      <c r="D104" s="112"/>
      <c r="E104" s="239"/>
      <c r="F104" s="112" t="s">
        <v>113</v>
      </c>
      <c r="G104" s="240"/>
      <c r="H104" s="240">
        <f t="shared" si="13"/>
        <v>0</v>
      </c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</row>
    <row r="105" spans="1:21" s="242" customFormat="1" x14ac:dyDescent="0.25">
      <c r="A105" s="112">
        <v>94</v>
      </c>
      <c r="B105" s="237"/>
      <c r="C105" s="238" t="s">
        <v>168</v>
      </c>
      <c r="D105" s="112"/>
      <c r="E105" s="239">
        <v>150</v>
      </c>
      <c r="F105" s="112" t="s">
        <v>74</v>
      </c>
      <c r="G105" s="240">
        <v>2500</v>
      </c>
      <c r="H105" s="240">
        <f t="shared" ref="H105:H106" si="17">E105*G105</f>
        <v>375000</v>
      </c>
      <c r="I105" s="112"/>
      <c r="J105" s="112"/>
      <c r="K105" s="112">
        <v>1</v>
      </c>
      <c r="L105" s="112"/>
      <c r="M105" s="112"/>
      <c r="N105" s="112"/>
      <c r="O105" s="112"/>
      <c r="P105" s="112"/>
      <c r="Q105" s="112"/>
      <c r="R105" s="112"/>
      <c r="S105" s="112"/>
      <c r="T105" s="112"/>
      <c r="U105" s="112"/>
    </row>
    <row r="106" spans="1:21" x14ac:dyDescent="0.25">
      <c r="A106" s="28">
        <v>95</v>
      </c>
      <c r="B106" s="26"/>
      <c r="C106" s="114" t="s">
        <v>169</v>
      </c>
      <c r="D106" s="180"/>
      <c r="E106" s="81">
        <v>45</v>
      </c>
      <c r="F106" s="37" t="s">
        <v>74</v>
      </c>
      <c r="G106" s="40">
        <v>2500</v>
      </c>
      <c r="H106" s="240">
        <f t="shared" si="17"/>
        <v>112500</v>
      </c>
      <c r="I106" s="37"/>
      <c r="J106" s="37"/>
      <c r="K106" s="37"/>
      <c r="L106" s="37"/>
      <c r="M106" s="37"/>
      <c r="N106" s="37"/>
      <c r="O106" s="37"/>
      <c r="P106" s="37">
        <v>1</v>
      </c>
      <c r="Q106" s="37"/>
      <c r="R106" s="37"/>
      <c r="S106" s="37"/>
      <c r="T106" s="37"/>
      <c r="U106" s="37"/>
    </row>
    <row r="107" spans="1:21" x14ac:dyDescent="0.25">
      <c r="A107" s="28">
        <v>96</v>
      </c>
      <c r="B107" s="26"/>
      <c r="C107" s="39" t="s">
        <v>115</v>
      </c>
      <c r="D107" s="37"/>
      <c r="E107" s="81">
        <v>150</v>
      </c>
      <c r="F107" s="37" t="s">
        <v>74</v>
      </c>
      <c r="G107" s="40">
        <v>2500</v>
      </c>
      <c r="H107" s="240">
        <f>E107*G107</f>
        <v>375000</v>
      </c>
      <c r="I107" s="37"/>
      <c r="J107" s="37">
        <v>1</v>
      </c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</row>
    <row r="108" spans="1:21" x14ac:dyDescent="0.25">
      <c r="A108" s="28">
        <v>97</v>
      </c>
      <c r="B108" s="26"/>
      <c r="C108" s="39" t="s">
        <v>137</v>
      </c>
      <c r="D108" s="37"/>
      <c r="E108" s="81">
        <v>3056</v>
      </c>
      <c r="F108" s="37" t="s">
        <v>113</v>
      </c>
      <c r="G108" s="40">
        <v>35</v>
      </c>
      <c r="H108" s="240">
        <v>106965</v>
      </c>
      <c r="I108" s="37"/>
      <c r="J108" s="37">
        <v>1</v>
      </c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</row>
    <row r="109" spans="1:21" x14ac:dyDescent="0.25">
      <c r="A109" s="28">
        <v>98</v>
      </c>
      <c r="B109" s="26"/>
      <c r="C109" s="39" t="s">
        <v>138</v>
      </c>
      <c r="D109" s="37"/>
      <c r="E109" s="81"/>
      <c r="F109" s="37"/>
      <c r="G109" s="40"/>
      <c r="H109" s="40">
        <f t="shared" si="13"/>
        <v>0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</row>
    <row r="110" spans="1:21" x14ac:dyDescent="0.25">
      <c r="A110" s="28">
        <v>99</v>
      </c>
      <c r="B110" s="26"/>
      <c r="C110" s="39" t="s">
        <v>168</v>
      </c>
      <c r="D110" s="37"/>
      <c r="E110" s="81">
        <v>150</v>
      </c>
      <c r="F110" s="37" t="s">
        <v>74</v>
      </c>
      <c r="G110" s="40">
        <v>3000</v>
      </c>
      <c r="H110" s="240">
        <f t="shared" si="13"/>
        <v>450000</v>
      </c>
      <c r="I110" s="37"/>
      <c r="J110" s="37"/>
      <c r="K110" s="37">
        <v>1</v>
      </c>
      <c r="L110" s="37"/>
      <c r="M110" s="37"/>
      <c r="N110" s="37"/>
      <c r="O110" s="37"/>
      <c r="P110" s="37"/>
      <c r="Q110" s="37"/>
      <c r="R110" s="37"/>
      <c r="S110" s="37"/>
      <c r="T110" s="37"/>
      <c r="U110" s="37"/>
    </row>
    <row r="111" spans="1:21" x14ac:dyDescent="0.25">
      <c r="A111" s="28">
        <v>100</v>
      </c>
      <c r="B111" s="26"/>
      <c r="C111" s="39" t="s">
        <v>169</v>
      </c>
      <c r="D111" s="37"/>
      <c r="E111" s="81">
        <v>30</v>
      </c>
      <c r="F111" s="37" t="s">
        <v>74</v>
      </c>
      <c r="G111" s="40">
        <v>3000</v>
      </c>
      <c r="H111" s="240">
        <f t="shared" si="13"/>
        <v>90000</v>
      </c>
      <c r="I111" s="37"/>
      <c r="J111" s="37"/>
      <c r="K111" s="37"/>
      <c r="L111" s="37"/>
      <c r="M111" s="37"/>
      <c r="N111" s="37"/>
      <c r="O111" s="37"/>
      <c r="P111" s="37">
        <v>1</v>
      </c>
      <c r="Q111" s="37"/>
      <c r="R111" s="37"/>
      <c r="S111" s="37"/>
      <c r="T111" s="37"/>
      <c r="U111" s="37"/>
    </row>
    <row r="112" spans="1:21" x14ac:dyDescent="0.25">
      <c r="A112" s="28">
        <v>101</v>
      </c>
      <c r="B112" s="26"/>
      <c r="C112" s="39" t="s">
        <v>115</v>
      </c>
      <c r="D112" s="37"/>
      <c r="E112" s="81">
        <v>150</v>
      </c>
      <c r="F112" s="37" t="s">
        <v>74</v>
      </c>
      <c r="G112" s="40">
        <v>3000</v>
      </c>
      <c r="H112" s="240">
        <f>E112*G112</f>
        <v>450000</v>
      </c>
      <c r="I112" s="37"/>
      <c r="J112" s="37">
        <v>1</v>
      </c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</row>
    <row r="113" spans="1:23" x14ac:dyDescent="0.25">
      <c r="A113" s="28">
        <v>102</v>
      </c>
      <c r="B113" s="26"/>
      <c r="C113" s="39" t="s">
        <v>139</v>
      </c>
      <c r="D113" s="37"/>
      <c r="E113" s="81">
        <v>50</v>
      </c>
      <c r="F113" s="37" t="s">
        <v>113</v>
      </c>
      <c r="G113" s="40">
        <v>6000</v>
      </c>
      <c r="H113" s="240">
        <f t="shared" si="13"/>
        <v>300000</v>
      </c>
      <c r="I113" s="37"/>
      <c r="J113" s="37"/>
      <c r="K113" s="37">
        <v>1</v>
      </c>
      <c r="L113" s="37"/>
      <c r="M113" s="37"/>
      <c r="N113" s="37"/>
      <c r="O113" s="37"/>
      <c r="P113" s="37"/>
      <c r="Q113" s="37"/>
      <c r="R113" s="37"/>
      <c r="S113" s="37"/>
      <c r="T113" s="37"/>
      <c r="U113" s="37"/>
    </row>
    <row r="114" spans="1:23" x14ac:dyDescent="0.25">
      <c r="A114" s="28">
        <v>103</v>
      </c>
      <c r="B114" s="26"/>
      <c r="C114" s="39" t="s">
        <v>140</v>
      </c>
      <c r="D114" s="37"/>
      <c r="E114" s="81"/>
      <c r="F114" s="37"/>
      <c r="G114" s="40"/>
      <c r="H114" s="40">
        <f>E114*G114</f>
        <v>0</v>
      </c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</row>
    <row r="115" spans="1:23" s="242" customFormat="1" x14ac:dyDescent="0.25">
      <c r="A115" s="112">
        <v>104</v>
      </c>
      <c r="B115" s="237"/>
      <c r="C115" s="238" t="s">
        <v>168</v>
      </c>
      <c r="D115" s="112"/>
      <c r="E115" s="239">
        <v>149</v>
      </c>
      <c r="F115" s="112" t="s">
        <v>74</v>
      </c>
      <c r="G115" s="240">
        <v>10000</v>
      </c>
      <c r="H115" s="240">
        <f t="shared" ref="H115:H118" si="18">E115*G115</f>
        <v>1490000</v>
      </c>
      <c r="I115" s="112"/>
      <c r="J115" s="112"/>
      <c r="K115" s="112">
        <v>1</v>
      </c>
      <c r="L115" s="112"/>
      <c r="M115" s="112"/>
      <c r="N115" s="112"/>
      <c r="O115" s="112">
        <v>1</v>
      </c>
      <c r="P115" s="112"/>
      <c r="Q115" s="112"/>
      <c r="R115" s="112"/>
      <c r="S115" s="112"/>
      <c r="T115" s="112"/>
      <c r="U115" s="112"/>
      <c r="W115" s="241">
        <f>H115/2</f>
        <v>745000</v>
      </c>
    </row>
    <row r="116" spans="1:23" x14ac:dyDescent="0.25">
      <c r="A116" s="28">
        <v>105</v>
      </c>
      <c r="B116" s="26"/>
      <c r="C116" s="114" t="s">
        <v>169</v>
      </c>
      <c r="D116" s="180"/>
      <c r="E116" s="81">
        <v>30</v>
      </c>
      <c r="F116" s="37" t="s">
        <v>74</v>
      </c>
      <c r="G116" s="40">
        <v>10000</v>
      </c>
      <c r="H116" s="240">
        <f t="shared" si="18"/>
        <v>300000</v>
      </c>
      <c r="I116" s="37"/>
      <c r="J116" s="37"/>
      <c r="K116" s="37"/>
      <c r="L116" s="37"/>
      <c r="M116" s="37"/>
      <c r="N116" s="37"/>
      <c r="O116" s="37"/>
      <c r="P116" s="37">
        <v>1</v>
      </c>
      <c r="Q116" s="37"/>
      <c r="R116" s="37"/>
      <c r="S116" s="37"/>
      <c r="T116" s="37"/>
      <c r="U116" s="37"/>
    </row>
    <row r="117" spans="1:23" x14ac:dyDescent="0.25">
      <c r="A117" s="28">
        <v>106</v>
      </c>
      <c r="B117" s="26"/>
      <c r="C117" s="39" t="s">
        <v>115</v>
      </c>
      <c r="D117" s="37"/>
      <c r="E117" s="81">
        <v>150</v>
      </c>
      <c r="F117" s="37" t="s">
        <v>74</v>
      </c>
      <c r="G117" s="40">
        <v>10000</v>
      </c>
      <c r="H117" s="240">
        <f>E117*G117</f>
        <v>1500000</v>
      </c>
      <c r="I117" s="37"/>
      <c r="J117" s="37">
        <v>1</v>
      </c>
      <c r="K117" s="37"/>
      <c r="L117" s="37"/>
      <c r="M117" s="37"/>
      <c r="N117" s="37"/>
      <c r="O117" s="37"/>
      <c r="P117" s="37">
        <v>1</v>
      </c>
      <c r="Q117" s="37"/>
      <c r="R117" s="37"/>
      <c r="S117" s="37"/>
      <c r="T117" s="37"/>
      <c r="U117" s="37"/>
      <c r="V117" s="151"/>
      <c r="W117" s="151">
        <f>H117/2</f>
        <v>750000</v>
      </c>
    </row>
    <row r="118" spans="1:23" x14ac:dyDescent="0.25">
      <c r="A118" s="28">
        <v>107</v>
      </c>
      <c r="B118" s="26"/>
      <c r="C118" s="39" t="s">
        <v>120</v>
      </c>
      <c r="D118" s="37"/>
      <c r="E118" s="81">
        <v>100</v>
      </c>
      <c r="F118" s="37" t="s">
        <v>74</v>
      </c>
      <c r="G118" s="40">
        <v>10000</v>
      </c>
      <c r="H118" s="240">
        <f t="shared" si="18"/>
        <v>1000000</v>
      </c>
      <c r="I118" s="37"/>
      <c r="J118" s="37">
        <v>1</v>
      </c>
      <c r="K118" s="37"/>
      <c r="L118" s="37"/>
      <c r="M118" s="37"/>
      <c r="N118" s="37"/>
      <c r="O118" s="37"/>
      <c r="P118" s="37"/>
      <c r="Q118" s="37">
        <v>1</v>
      </c>
      <c r="R118" s="37"/>
      <c r="S118" s="37"/>
      <c r="T118" s="37"/>
      <c r="U118" s="37"/>
      <c r="V118" s="151"/>
    </row>
    <row r="119" spans="1:23" x14ac:dyDescent="0.25">
      <c r="A119" s="28">
        <v>108</v>
      </c>
      <c r="B119" s="26"/>
      <c r="C119" s="114" t="s">
        <v>142</v>
      </c>
      <c r="D119" s="112"/>
      <c r="E119" s="115">
        <v>120</v>
      </c>
      <c r="F119" s="37" t="s">
        <v>113</v>
      </c>
      <c r="G119" s="40">
        <v>2500</v>
      </c>
      <c r="H119" s="240">
        <f>E119*G119</f>
        <v>300000</v>
      </c>
      <c r="I119" s="37"/>
      <c r="J119" s="37"/>
      <c r="K119" s="37"/>
      <c r="L119" s="37">
        <v>1</v>
      </c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1:23" x14ac:dyDescent="0.25">
      <c r="A120" s="28">
        <v>109</v>
      </c>
      <c r="B120" s="26"/>
      <c r="C120" s="39" t="s">
        <v>143</v>
      </c>
      <c r="D120" s="37"/>
      <c r="E120" s="81">
        <v>5</v>
      </c>
      <c r="F120" s="37" t="s">
        <v>113</v>
      </c>
      <c r="G120" s="40">
        <v>11000</v>
      </c>
      <c r="H120" s="240">
        <f t="shared" si="13"/>
        <v>55000</v>
      </c>
      <c r="I120" s="37"/>
      <c r="J120" s="37"/>
      <c r="K120" s="37"/>
      <c r="L120" s="37">
        <v>1</v>
      </c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1:23" x14ac:dyDescent="0.25">
      <c r="A121" s="28">
        <v>110</v>
      </c>
      <c r="B121" s="26"/>
      <c r="C121" s="39" t="s">
        <v>144</v>
      </c>
      <c r="D121" s="37"/>
      <c r="E121" s="81">
        <v>10</v>
      </c>
      <c r="F121" s="37" t="s">
        <v>113</v>
      </c>
      <c r="G121" s="40">
        <v>10500</v>
      </c>
      <c r="H121" s="240">
        <f t="shared" si="13"/>
        <v>105000</v>
      </c>
      <c r="I121" s="37"/>
      <c r="J121" s="37"/>
      <c r="K121" s="37"/>
      <c r="L121" s="37">
        <v>1</v>
      </c>
      <c r="M121" s="37"/>
      <c r="N121" s="37"/>
      <c r="O121" s="37"/>
      <c r="P121" s="37"/>
      <c r="Q121" s="37"/>
      <c r="R121" s="37"/>
      <c r="S121" s="37"/>
      <c r="T121" s="37"/>
      <c r="U121" s="37"/>
    </row>
    <row r="122" spans="1:23" x14ac:dyDescent="0.25">
      <c r="A122" s="28">
        <v>111</v>
      </c>
      <c r="B122" s="26"/>
      <c r="C122" s="39" t="s">
        <v>145</v>
      </c>
      <c r="D122" s="37"/>
      <c r="E122" s="81">
        <v>30</v>
      </c>
      <c r="F122" s="37" t="s">
        <v>113</v>
      </c>
      <c r="G122" s="40">
        <v>8500</v>
      </c>
      <c r="H122" s="240">
        <f t="shared" si="13"/>
        <v>255000</v>
      </c>
      <c r="I122" s="37"/>
      <c r="J122" s="37"/>
      <c r="K122" s="37"/>
      <c r="L122" s="37">
        <v>1</v>
      </c>
      <c r="M122" s="37"/>
      <c r="N122" s="37"/>
      <c r="O122" s="37"/>
      <c r="P122" s="37"/>
      <c r="Q122" s="37"/>
      <c r="R122" s="37"/>
      <c r="S122" s="37"/>
      <c r="T122" s="37"/>
      <c r="U122" s="37"/>
    </row>
    <row r="123" spans="1:23" x14ac:dyDescent="0.25">
      <c r="A123" s="28">
        <v>112</v>
      </c>
      <c r="B123" s="26"/>
      <c r="C123" s="39" t="s">
        <v>141</v>
      </c>
      <c r="D123" s="37"/>
      <c r="E123" s="81">
        <v>55</v>
      </c>
      <c r="F123" s="37" t="s">
        <v>113</v>
      </c>
      <c r="G123" s="40">
        <v>6500</v>
      </c>
      <c r="H123" s="240">
        <f>E123*G123</f>
        <v>357500</v>
      </c>
      <c r="I123" s="37"/>
      <c r="J123" s="37"/>
      <c r="K123" s="37"/>
      <c r="L123" s="37">
        <v>1</v>
      </c>
      <c r="M123" s="37"/>
      <c r="N123" s="37"/>
      <c r="O123" s="37"/>
      <c r="P123" s="37"/>
      <c r="Q123" s="37"/>
      <c r="R123" s="37"/>
      <c r="S123" s="37"/>
      <c r="T123" s="37"/>
      <c r="U123" s="37"/>
    </row>
    <row r="124" spans="1:23" x14ac:dyDescent="0.25">
      <c r="A124" s="28">
        <v>113</v>
      </c>
      <c r="B124" s="26"/>
      <c r="C124" s="39" t="s">
        <v>146</v>
      </c>
      <c r="D124" s="37"/>
      <c r="E124" s="81">
        <v>800</v>
      </c>
      <c r="F124" s="37" t="s">
        <v>113</v>
      </c>
      <c r="G124" s="40">
        <v>2800</v>
      </c>
      <c r="H124" s="240">
        <f t="shared" si="13"/>
        <v>2240000</v>
      </c>
      <c r="I124" s="37"/>
      <c r="J124" s="37"/>
      <c r="K124" s="37">
        <v>1</v>
      </c>
      <c r="L124" s="37"/>
      <c r="M124" s="37"/>
      <c r="N124" s="37"/>
      <c r="O124" s="37"/>
      <c r="P124" s="37">
        <v>1</v>
      </c>
      <c r="Q124" s="37"/>
      <c r="R124" s="37"/>
      <c r="S124" s="37">
        <v>1</v>
      </c>
      <c r="T124" s="37"/>
      <c r="U124" s="37"/>
      <c r="V124" s="151"/>
      <c r="W124" s="151">
        <f>H124/3</f>
        <v>746666.66666666663</v>
      </c>
    </row>
    <row r="125" spans="1:23" x14ac:dyDescent="0.25">
      <c r="A125" s="28">
        <v>114</v>
      </c>
      <c r="B125" s="26"/>
      <c r="C125" s="114" t="s">
        <v>147</v>
      </c>
      <c r="D125" s="28"/>
      <c r="E125" s="115">
        <f>3960+440</f>
        <v>4400</v>
      </c>
      <c r="F125" s="37" t="s">
        <v>113</v>
      </c>
      <c r="G125" s="40">
        <v>400</v>
      </c>
      <c r="H125" s="240">
        <f t="shared" si="13"/>
        <v>1760000</v>
      </c>
      <c r="I125" s="37"/>
      <c r="J125" s="37"/>
      <c r="K125" s="37"/>
      <c r="L125" s="37">
        <v>1</v>
      </c>
      <c r="M125" s="37"/>
      <c r="N125" s="37"/>
      <c r="O125" s="37"/>
      <c r="P125" s="37">
        <v>1</v>
      </c>
      <c r="Q125" s="37"/>
      <c r="R125" s="37"/>
      <c r="S125" s="37"/>
      <c r="T125" s="37"/>
      <c r="U125" s="37"/>
      <c r="W125" s="151">
        <f>H125/2</f>
        <v>880000</v>
      </c>
    </row>
    <row r="126" spans="1:23" s="183" customFormat="1" x14ac:dyDescent="0.25">
      <c r="A126" s="28">
        <v>115</v>
      </c>
      <c r="B126" s="184"/>
      <c r="C126" s="113" t="s">
        <v>203</v>
      </c>
      <c r="D126" s="185"/>
      <c r="E126" s="81">
        <v>200</v>
      </c>
      <c r="F126" s="185" t="s">
        <v>113</v>
      </c>
      <c r="G126" s="40">
        <v>9000</v>
      </c>
      <c r="H126" s="240">
        <f t="shared" ref="H126" si="19">E126*G126</f>
        <v>1800000</v>
      </c>
      <c r="I126" s="185"/>
      <c r="J126" s="185"/>
      <c r="K126" s="185">
        <v>1</v>
      </c>
      <c r="L126" s="185"/>
      <c r="M126" s="185"/>
      <c r="N126" s="185"/>
      <c r="O126" s="185">
        <v>1</v>
      </c>
      <c r="P126" s="185"/>
      <c r="Q126" s="185"/>
      <c r="R126" s="185">
        <v>1</v>
      </c>
      <c r="S126" s="185"/>
      <c r="T126" s="185"/>
      <c r="U126" s="185"/>
      <c r="W126" s="151">
        <f>H126/3</f>
        <v>600000</v>
      </c>
    </row>
    <row r="127" spans="1:23" x14ac:dyDescent="0.25">
      <c r="A127" s="28">
        <v>116</v>
      </c>
      <c r="B127" s="26"/>
      <c r="C127" s="39" t="s">
        <v>149</v>
      </c>
      <c r="D127" s="37"/>
      <c r="E127" s="81">
        <v>5</v>
      </c>
      <c r="F127" s="37" t="s">
        <v>113</v>
      </c>
      <c r="G127" s="40">
        <v>900</v>
      </c>
      <c r="H127" s="240">
        <f t="shared" si="13"/>
        <v>4500</v>
      </c>
      <c r="I127" s="37"/>
      <c r="J127" s="37"/>
      <c r="K127" s="37"/>
      <c r="L127" s="37">
        <v>1</v>
      </c>
      <c r="M127" s="37"/>
      <c r="N127" s="37"/>
      <c r="O127" s="37"/>
      <c r="P127" s="37"/>
      <c r="Q127" s="37"/>
      <c r="R127" s="37"/>
      <c r="S127" s="37"/>
      <c r="T127" s="37"/>
      <c r="U127" s="37"/>
    </row>
    <row r="128" spans="1:23" x14ac:dyDescent="0.25">
      <c r="A128" s="28">
        <v>117</v>
      </c>
      <c r="B128" s="26"/>
      <c r="C128" s="39" t="s">
        <v>150</v>
      </c>
      <c r="D128" s="37"/>
      <c r="E128" s="81">
        <v>10</v>
      </c>
      <c r="F128" s="37" t="s">
        <v>113</v>
      </c>
      <c r="G128" s="40">
        <v>850</v>
      </c>
      <c r="H128" s="240">
        <f t="shared" si="13"/>
        <v>8500</v>
      </c>
      <c r="I128" s="37"/>
      <c r="J128" s="37"/>
      <c r="K128" s="37"/>
      <c r="L128" s="37">
        <v>1</v>
      </c>
      <c r="M128" s="37"/>
      <c r="N128" s="37"/>
      <c r="O128" s="37"/>
      <c r="P128" s="37"/>
      <c r="Q128" s="37"/>
      <c r="R128" s="37"/>
      <c r="S128" s="37"/>
      <c r="T128" s="37"/>
      <c r="U128" s="37"/>
    </row>
    <row r="129" spans="1:23" x14ac:dyDescent="0.25">
      <c r="A129" s="28">
        <v>118</v>
      </c>
      <c r="B129" s="26"/>
      <c r="C129" s="39" t="s">
        <v>151</v>
      </c>
      <c r="D129" s="37"/>
      <c r="E129" s="81">
        <v>30</v>
      </c>
      <c r="F129" s="37" t="s">
        <v>113</v>
      </c>
      <c r="G129" s="40">
        <v>800</v>
      </c>
      <c r="H129" s="240">
        <f t="shared" si="13"/>
        <v>24000</v>
      </c>
      <c r="I129" s="37"/>
      <c r="J129" s="37"/>
      <c r="K129" s="37"/>
      <c r="L129" s="37">
        <v>1</v>
      </c>
      <c r="M129" s="37"/>
      <c r="N129" s="37"/>
      <c r="O129" s="37"/>
      <c r="P129" s="37"/>
      <c r="Q129" s="37"/>
      <c r="R129" s="37"/>
      <c r="S129" s="37"/>
      <c r="T129" s="37"/>
      <c r="U129" s="37"/>
    </row>
    <row r="130" spans="1:23" x14ac:dyDescent="0.25">
      <c r="A130" s="28">
        <v>119</v>
      </c>
      <c r="B130" s="26"/>
      <c r="C130" s="39" t="s">
        <v>148</v>
      </c>
      <c r="D130" s="37"/>
      <c r="E130" s="81">
        <v>55</v>
      </c>
      <c r="F130" s="37" t="s">
        <v>113</v>
      </c>
      <c r="G130" s="40">
        <v>680</v>
      </c>
      <c r="H130" s="240">
        <f>E130*G130</f>
        <v>37400</v>
      </c>
      <c r="I130" s="37"/>
      <c r="J130" s="37"/>
      <c r="K130" s="37"/>
      <c r="L130" s="37">
        <v>1</v>
      </c>
      <c r="M130" s="37"/>
      <c r="N130" s="37"/>
      <c r="O130" s="37"/>
      <c r="P130" s="37"/>
      <c r="Q130" s="37"/>
      <c r="R130" s="37"/>
      <c r="S130" s="37"/>
      <c r="T130" s="37"/>
      <c r="U130" s="37"/>
    </row>
    <row r="131" spans="1:23" x14ac:dyDescent="0.25">
      <c r="A131" s="28">
        <v>120</v>
      </c>
      <c r="B131" s="26"/>
      <c r="C131" s="39" t="s">
        <v>152</v>
      </c>
      <c r="D131" s="37"/>
      <c r="E131" s="81"/>
      <c r="F131" s="37"/>
      <c r="G131" s="40"/>
      <c r="H131" s="40">
        <f t="shared" si="13"/>
        <v>0</v>
      </c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</row>
    <row r="132" spans="1:23" x14ac:dyDescent="0.25">
      <c r="A132" s="28">
        <v>121</v>
      </c>
      <c r="B132" s="26"/>
      <c r="C132" s="39" t="s">
        <v>168</v>
      </c>
      <c r="D132" s="180"/>
      <c r="E132" s="81">
        <v>150</v>
      </c>
      <c r="F132" s="37" t="s">
        <v>74</v>
      </c>
      <c r="G132" s="40">
        <v>9000</v>
      </c>
      <c r="H132" s="240">
        <f t="shared" si="13"/>
        <v>1350000</v>
      </c>
      <c r="I132" s="37"/>
      <c r="J132" s="37"/>
      <c r="K132" s="37">
        <v>1</v>
      </c>
      <c r="L132" s="37"/>
      <c r="M132" s="37"/>
      <c r="N132" s="37"/>
      <c r="O132" s="37">
        <v>1</v>
      </c>
      <c r="P132" s="37"/>
      <c r="Q132" s="37"/>
      <c r="R132" s="37"/>
      <c r="S132" s="37"/>
      <c r="T132" s="37"/>
      <c r="U132" s="37"/>
      <c r="W132" s="151">
        <f>H132/2</f>
        <v>675000</v>
      </c>
    </row>
    <row r="133" spans="1:23" x14ac:dyDescent="0.25">
      <c r="A133" s="28">
        <v>122</v>
      </c>
      <c r="B133" s="26"/>
      <c r="C133" s="114" t="s">
        <v>169</v>
      </c>
      <c r="D133" s="180"/>
      <c r="E133" s="81">
        <v>30</v>
      </c>
      <c r="F133" s="37" t="s">
        <v>74</v>
      </c>
      <c r="G133" s="40">
        <v>9000</v>
      </c>
      <c r="H133" s="240">
        <f t="shared" si="13"/>
        <v>270000</v>
      </c>
      <c r="I133" s="37"/>
      <c r="J133" s="37"/>
      <c r="K133" s="37"/>
      <c r="L133" s="37"/>
      <c r="M133" s="37"/>
      <c r="N133" s="37"/>
      <c r="O133" s="37"/>
      <c r="P133" s="37">
        <v>1</v>
      </c>
      <c r="Q133" s="37"/>
      <c r="R133" s="37"/>
      <c r="S133" s="37"/>
      <c r="T133" s="37"/>
      <c r="U133" s="37"/>
    </row>
    <row r="134" spans="1:23" x14ac:dyDescent="0.25">
      <c r="A134" s="28">
        <v>123</v>
      </c>
      <c r="B134" s="26"/>
      <c r="C134" s="39" t="s">
        <v>171</v>
      </c>
      <c r="D134" s="37"/>
      <c r="E134" s="81">
        <v>100</v>
      </c>
      <c r="F134" s="37" t="s">
        <v>74</v>
      </c>
      <c r="G134" s="40">
        <v>9000</v>
      </c>
      <c r="H134" s="240">
        <f t="shared" si="13"/>
        <v>900000</v>
      </c>
      <c r="I134" s="37"/>
      <c r="J134" s="37"/>
      <c r="K134" s="37"/>
      <c r="L134" s="37"/>
      <c r="M134" s="37">
        <v>1</v>
      </c>
      <c r="N134" s="37"/>
      <c r="O134" s="37"/>
      <c r="P134" s="37"/>
      <c r="Q134" s="37"/>
      <c r="R134" s="37"/>
      <c r="S134" s="37"/>
      <c r="T134" s="37"/>
      <c r="U134" s="37"/>
    </row>
    <row r="135" spans="1:23" x14ac:dyDescent="0.25">
      <c r="A135" s="28">
        <v>124</v>
      </c>
      <c r="B135" s="26"/>
      <c r="C135" s="39" t="s">
        <v>115</v>
      </c>
      <c r="D135" s="37"/>
      <c r="E135" s="81">
        <v>150</v>
      </c>
      <c r="F135" s="37" t="s">
        <v>74</v>
      </c>
      <c r="G135" s="40">
        <v>9000</v>
      </c>
      <c r="H135" s="240">
        <f t="shared" si="13"/>
        <v>1350000</v>
      </c>
      <c r="I135" s="37"/>
      <c r="J135" s="37"/>
      <c r="K135" s="37">
        <v>1</v>
      </c>
      <c r="L135" s="37"/>
      <c r="M135" s="37"/>
      <c r="N135" s="37"/>
      <c r="O135" s="37"/>
      <c r="P135" s="37">
        <v>1</v>
      </c>
      <c r="Q135" s="37"/>
      <c r="R135" s="37"/>
      <c r="S135" s="37"/>
      <c r="T135" s="37"/>
      <c r="U135" s="37"/>
      <c r="V135" s="151"/>
      <c r="W135" s="151">
        <f>H135/2</f>
        <v>675000</v>
      </c>
    </row>
    <row r="136" spans="1:23" x14ac:dyDescent="0.25">
      <c r="A136" s="28">
        <v>125</v>
      </c>
      <c r="B136" s="26"/>
      <c r="C136" s="39" t="s">
        <v>172</v>
      </c>
      <c r="D136" s="37"/>
      <c r="E136" s="81">
        <v>100</v>
      </c>
      <c r="F136" s="37" t="s">
        <v>113</v>
      </c>
      <c r="G136" s="40">
        <v>9000</v>
      </c>
      <c r="H136" s="240">
        <f>E136*G136</f>
        <v>900000</v>
      </c>
      <c r="I136" s="37"/>
      <c r="J136" s="37"/>
      <c r="K136" s="37"/>
      <c r="L136" s="37"/>
      <c r="M136" s="37">
        <v>1</v>
      </c>
      <c r="N136" s="37"/>
      <c r="O136" s="37"/>
      <c r="P136" s="37"/>
      <c r="Q136" s="37"/>
      <c r="R136" s="37"/>
      <c r="S136" s="37"/>
      <c r="T136" s="37"/>
      <c r="U136" s="37"/>
    </row>
    <row r="137" spans="1:23" x14ac:dyDescent="0.25">
      <c r="A137" s="28">
        <v>126</v>
      </c>
      <c r="B137" s="26"/>
      <c r="C137" s="82" t="s">
        <v>121</v>
      </c>
      <c r="D137" s="37"/>
      <c r="E137" s="81">
        <v>200</v>
      </c>
      <c r="F137" s="37" t="s">
        <v>74</v>
      </c>
      <c r="G137" s="40">
        <v>9000</v>
      </c>
      <c r="H137" s="240">
        <f t="shared" ref="H137:H154" si="20">E137*G137</f>
        <v>1800000</v>
      </c>
      <c r="I137" s="37"/>
      <c r="J137" s="37"/>
      <c r="K137" s="37">
        <v>1</v>
      </c>
      <c r="L137" s="37"/>
      <c r="M137" s="37"/>
      <c r="N137" s="37">
        <v>1</v>
      </c>
      <c r="O137" s="37"/>
      <c r="P137" s="37"/>
      <c r="Q137" s="37"/>
      <c r="R137" s="37"/>
      <c r="S137" s="37"/>
      <c r="T137" s="37"/>
      <c r="U137" s="37"/>
      <c r="V137" s="151"/>
    </row>
    <row r="138" spans="1:23" x14ac:dyDescent="0.25">
      <c r="A138" s="28">
        <v>127</v>
      </c>
      <c r="B138" s="26"/>
      <c r="C138" s="39" t="s">
        <v>122</v>
      </c>
      <c r="D138" s="37"/>
      <c r="E138" s="81">
        <v>10</v>
      </c>
      <c r="F138" s="37" t="s">
        <v>74</v>
      </c>
      <c r="G138" s="40">
        <v>9000</v>
      </c>
      <c r="H138" s="40">
        <f t="shared" si="20"/>
        <v>90000</v>
      </c>
      <c r="I138" s="37"/>
      <c r="J138" s="37"/>
      <c r="K138" s="37">
        <v>1</v>
      </c>
      <c r="L138" s="37"/>
      <c r="M138" s="37"/>
      <c r="N138" s="37"/>
      <c r="O138" s="37"/>
      <c r="P138" s="37"/>
      <c r="Q138" s="37"/>
      <c r="R138" s="37"/>
      <c r="S138" s="37"/>
      <c r="T138" s="37"/>
      <c r="U138" s="37"/>
    </row>
    <row r="139" spans="1:23" x14ac:dyDescent="0.25">
      <c r="A139" s="28">
        <v>128</v>
      </c>
      <c r="B139" s="26"/>
      <c r="C139" s="39" t="s">
        <v>154</v>
      </c>
      <c r="D139" s="37"/>
      <c r="E139" s="81">
        <v>5</v>
      </c>
      <c r="F139" s="37" t="s">
        <v>113</v>
      </c>
      <c r="G139" s="40">
        <v>4600</v>
      </c>
      <c r="H139" s="240">
        <f t="shared" si="20"/>
        <v>23000</v>
      </c>
      <c r="I139" s="37"/>
      <c r="J139" s="37"/>
      <c r="K139" s="37"/>
      <c r="L139" s="37">
        <v>1</v>
      </c>
      <c r="M139" s="37"/>
      <c r="N139" s="37"/>
      <c r="O139" s="37"/>
      <c r="P139" s="37"/>
      <c r="Q139" s="37"/>
      <c r="R139" s="37"/>
      <c r="S139" s="37"/>
      <c r="T139" s="37"/>
      <c r="U139" s="37"/>
    </row>
    <row r="140" spans="1:23" x14ac:dyDescent="0.25">
      <c r="A140" s="28">
        <v>129</v>
      </c>
      <c r="B140" s="26"/>
      <c r="C140" s="39" t="s">
        <v>155</v>
      </c>
      <c r="D140" s="37"/>
      <c r="E140" s="81">
        <v>10</v>
      </c>
      <c r="F140" s="37" t="s">
        <v>113</v>
      </c>
      <c r="G140" s="40">
        <v>4400</v>
      </c>
      <c r="H140" s="240">
        <f t="shared" si="20"/>
        <v>44000</v>
      </c>
      <c r="I140" s="37"/>
      <c r="J140" s="37"/>
      <c r="K140" s="37"/>
      <c r="L140" s="37">
        <v>1</v>
      </c>
      <c r="M140" s="37"/>
      <c r="N140" s="37"/>
      <c r="O140" s="37"/>
      <c r="P140" s="37"/>
      <c r="Q140" s="37"/>
      <c r="R140" s="37"/>
      <c r="S140" s="37"/>
      <c r="T140" s="37"/>
      <c r="U140" s="37"/>
    </row>
    <row r="141" spans="1:23" x14ac:dyDescent="0.25">
      <c r="A141" s="28">
        <v>130</v>
      </c>
      <c r="B141" s="26"/>
      <c r="C141" s="39" t="s">
        <v>156</v>
      </c>
      <c r="D141" s="37"/>
      <c r="E141" s="81">
        <v>30</v>
      </c>
      <c r="F141" s="37" t="s">
        <v>113</v>
      </c>
      <c r="G141" s="40">
        <v>4200</v>
      </c>
      <c r="H141" s="240">
        <f t="shared" si="20"/>
        <v>126000</v>
      </c>
      <c r="I141" s="37"/>
      <c r="J141" s="37"/>
      <c r="K141" s="37"/>
      <c r="L141" s="37">
        <v>1</v>
      </c>
      <c r="M141" s="37"/>
      <c r="N141" s="37"/>
      <c r="O141" s="37"/>
      <c r="P141" s="37"/>
      <c r="Q141" s="37"/>
      <c r="R141" s="37"/>
      <c r="S141" s="37"/>
      <c r="T141" s="37"/>
      <c r="U141" s="37"/>
    </row>
    <row r="142" spans="1:23" x14ac:dyDescent="0.25">
      <c r="A142" s="28">
        <v>131</v>
      </c>
      <c r="B142" s="26"/>
      <c r="C142" s="39" t="s">
        <v>153</v>
      </c>
      <c r="D142" s="37"/>
      <c r="E142" s="81">
        <v>60</v>
      </c>
      <c r="F142" s="37" t="s">
        <v>113</v>
      </c>
      <c r="G142" s="40">
        <v>4000</v>
      </c>
      <c r="H142" s="240">
        <f>E142*G142</f>
        <v>240000</v>
      </c>
      <c r="I142" s="37"/>
      <c r="J142" s="37"/>
      <c r="K142" s="37"/>
      <c r="L142" s="37">
        <v>1</v>
      </c>
      <c r="M142" s="37"/>
      <c r="N142" s="37"/>
      <c r="O142" s="37"/>
      <c r="P142" s="37"/>
      <c r="Q142" s="37"/>
      <c r="R142" s="37"/>
      <c r="S142" s="37"/>
      <c r="T142" s="37"/>
      <c r="U142" s="37"/>
    </row>
    <row r="143" spans="1:23" x14ac:dyDescent="0.25">
      <c r="A143" s="28">
        <v>132</v>
      </c>
      <c r="B143" s="26"/>
      <c r="C143" s="39" t="s">
        <v>157</v>
      </c>
      <c r="D143" s="37"/>
      <c r="E143" s="81">
        <f>440+165</f>
        <v>605</v>
      </c>
      <c r="F143" s="37" t="s">
        <v>113</v>
      </c>
      <c r="G143" s="40">
        <v>580</v>
      </c>
      <c r="H143" s="240">
        <f t="shared" si="20"/>
        <v>350900</v>
      </c>
      <c r="I143" s="37"/>
      <c r="J143" s="37"/>
      <c r="K143" s="37"/>
      <c r="L143" s="37">
        <v>1</v>
      </c>
      <c r="M143" s="37"/>
      <c r="N143" s="37"/>
      <c r="O143" s="37"/>
      <c r="P143" s="37"/>
      <c r="Q143" s="37"/>
      <c r="R143" s="37"/>
      <c r="S143" s="37"/>
      <c r="T143" s="37"/>
      <c r="U143" s="37"/>
    </row>
    <row r="144" spans="1:23" x14ac:dyDescent="0.25">
      <c r="A144" s="28">
        <v>133</v>
      </c>
      <c r="B144" s="26"/>
      <c r="C144" s="39" t="s">
        <v>158</v>
      </c>
      <c r="D144" s="37"/>
      <c r="E144" s="81">
        <v>55</v>
      </c>
      <c r="F144" s="37" t="s">
        <v>113</v>
      </c>
      <c r="G144" s="40">
        <v>670</v>
      </c>
      <c r="H144" s="240">
        <f t="shared" si="20"/>
        <v>36850</v>
      </c>
      <c r="I144" s="37"/>
      <c r="J144" s="37"/>
      <c r="K144" s="37"/>
      <c r="L144" s="37">
        <v>1</v>
      </c>
      <c r="M144" s="37"/>
      <c r="N144" s="37"/>
      <c r="O144" s="37"/>
      <c r="P144" s="37"/>
      <c r="Q144" s="37"/>
      <c r="R144" s="37"/>
      <c r="S144" s="37"/>
      <c r="T144" s="37"/>
      <c r="U144" s="37"/>
    </row>
    <row r="145" spans="1:23" x14ac:dyDescent="0.25">
      <c r="A145" s="28">
        <v>134</v>
      </c>
      <c r="B145" s="26"/>
      <c r="C145" s="39" t="s">
        <v>159</v>
      </c>
      <c r="D145" s="37"/>
      <c r="E145" s="81">
        <v>5</v>
      </c>
      <c r="F145" s="37" t="s">
        <v>113</v>
      </c>
      <c r="G145" s="40">
        <v>870</v>
      </c>
      <c r="H145" s="240">
        <f t="shared" si="20"/>
        <v>4350</v>
      </c>
      <c r="I145" s="37"/>
      <c r="J145" s="37"/>
      <c r="K145" s="37"/>
      <c r="L145" s="37">
        <v>1</v>
      </c>
      <c r="M145" s="37"/>
      <c r="N145" s="37"/>
      <c r="O145" s="37"/>
      <c r="P145" s="37"/>
      <c r="Q145" s="37"/>
      <c r="R145" s="37"/>
      <c r="S145" s="37"/>
      <c r="T145" s="37"/>
      <c r="U145" s="37"/>
    </row>
    <row r="146" spans="1:23" x14ac:dyDescent="0.25">
      <c r="A146" s="28">
        <v>135</v>
      </c>
      <c r="B146" s="26"/>
      <c r="C146" s="39" t="s">
        <v>160</v>
      </c>
      <c r="D146" s="37"/>
      <c r="E146" s="81">
        <v>10</v>
      </c>
      <c r="F146" s="37" t="s">
        <v>113</v>
      </c>
      <c r="G146" s="40">
        <v>800</v>
      </c>
      <c r="H146" s="240">
        <f t="shared" si="20"/>
        <v>8000</v>
      </c>
      <c r="I146" s="37"/>
      <c r="J146" s="37"/>
      <c r="K146" s="37"/>
      <c r="L146" s="37">
        <v>1</v>
      </c>
      <c r="M146" s="37"/>
      <c r="N146" s="37"/>
      <c r="O146" s="37"/>
      <c r="P146" s="37"/>
      <c r="Q146" s="37"/>
      <c r="R146" s="37"/>
      <c r="S146" s="37"/>
      <c r="T146" s="37"/>
      <c r="U146" s="37"/>
    </row>
    <row r="147" spans="1:23" x14ac:dyDescent="0.25">
      <c r="A147" s="28">
        <v>136</v>
      </c>
      <c r="B147" s="26"/>
      <c r="C147" s="39" t="s">
        <v>161</v>
      </c>
      <c r="D147" s="37"/>
      <c r="E147" s="81">
        <v>30</v>
      </c>
      <c r="F147" s="37" t="s">
        <v>113</v>
      </c>
      <c r="G147" s="40">
        <v>740</v>
      </c>
      <c r="H147" s="240">
        <f t="shared" si="20"/>
        <v>22200</v>
      </c>
      <c r="I147" s="37"/>
      <c r="J147" s="37"/>
      <c r="K147" s="37"/>
      <c r="L147" s="37">
        <v>1</v>
      </c>
      <c r="M147" s="37"/>
      <c r="N147" s="37"/>
      <c r="O147" s="37"/>
      <c r="P147" s="37"/>
      <c r="Q147" s="37"/>
      <c r="R147" s="37"/>
      <c r="S147" s="37"/>
      <c r="T147" s="37"/>
      <c r="U147" s="37"/>
    </row>
    <row r="148" spans="1:23" x14ac:dyDescent="0.25">
      <c r="A148" s="28">
        <v>137</v>
      </c>
      <c r="B148" s="26"/>
      <c r="C148" s="39" t="s">
        <v>162</v>
      </c>
      <c r="D148" s="37"/>
      <c r="E148" s="81">
        <v>440</v>
      </c>
      <c r="F148" s="37" t="s">
        <v>113</v>
      </c>
      <c r="G148" s="40">
        <v>250</v>
      </c>
      <c r="H148" s="240">
        <f t="shared" si="20"/>
        <v>110000</v>
      </c>
      <c r="I148" s="37"/>
      <c r="J148" s="37"/>
      <c r="K148" s="37"/>
      <c r="L148" s="37">
        <v>1</v>
      </c>
      <c r="M148" s="37"/>
      <c r="N148" s="37"/>
      <c r="O148" s="37"/>
      <c r="P148" s="37"/>
      <c r="Q148" s="37"/>
      <c r="R148" s="37"/>
      <c r="S148" s="37"/>
      <c r="T148" s="37"/>
      <c r="U148" s="37"/>
    </row>
    <row r="149" spans="1:23" x14ac:dyDescent="0.25">
      <c r="A149" s="28">
        <v>138</v>
      </c>
      <c r="B149" s="26"/>
      <c r="C149" s="39" t="s">
        <v>163</v>
      </c>
      <c r="D149" s="37"/>
      <c r="E149" s="81">
        <v>2065</v>
      </c>
      <c r="F149" s="37" t="s">
        <v>113</v>
      </c>
      <c r="G149" s="40">
        <v>100</v>
      </c>
      <c r="H149" s="240">
        <f t="shared" si="20"/>
        <v>206500</v>
      </c>
      <c r="I149" s="37"/>
      <c r="J149" s="37"/>
      <c r="K149" s="37"/>
      <c r="L149" s="37">
        <v>1</v>
      </c>
      <c r="M149" s="37"/>
      <c r="N149" s="37"/>
      <c r="O149" s="37"/>
      <c r="P149" s="37"/>
      <c r="Q149" s="37"/>
      <c r="R149" s="37"/>
      <c r="S149" s="37"/>
      <c r="T149" s="37"/>
      <c r="U149" s="37"/>
    </row>
    <row r="150" spans="1:23" x14ac:dyDescent="0.25">
      <c r="A150" s="28">
        <v>139</v>
      </c>
      <c r="B150" s="26"/>
      <c r="C150" s="39" t="s">
        <v>164</v>
      </c>
      <c r="D150" s="37"/>
      <c r="E150" s="81"/>
      <c r="F150" s="37"/>
      <c r="G150" s="40"/>
      <c r="H150" s="40">
        <f t="shared" si="20"/>
        <v>0</v>
      </c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</row>
    <row r="151" spans="1:23" x14ac:dyDescent="0.25">
      <c r="A151" s="28">
        <v>140</v>
      </c>
      <c r="B151" s="26"/>
      <c r="C151" s="39" t="s">
        <v>120</v>
      </c>
      <c r="D151" s="37"/>
      <c r="E151" s="81">
        <v>100</v>
      </c>
      <c r="F151" s="37" t="s">
        <v>74</v>
      </c>
      <c r="G151" s="40">
        <v>9000</v>
      </c>
      <c r="H151" s="240">
        <f t="shared" si="20"/>
        <v>900000</v>
      </c>
      <c r="I151" s="37"/>
      <c r="J151" s="37"/>
      <c r="K151" s="37">
        <v>1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</row>
    <row r="152" spans="1:23" x14ac:dyDescent="0.25">
      <c r="A152" s="28">
        <v>141</v>
      </c>
      <c r="B152" s="26"/>
      <c r="C152" s="82" t="s">
        <v>121</v>
      </c>
      <c r="D152" s="37"/>
      <c r="E152" s="81">
        <v>200</v>
      </c>
      <c r="F152" s="37" t="s">
        <v>74</v>
      </c>
      <c r="G152" s="40">
        <v>9000</v>
      </c>
      <c r="H152" s="240">
        <f t="shared" si="20"/>
        <v>1800000</v>
      </c>
      <c r="I152" s="37"/>
      <c r="J152" s="37"/>
      <c r="K152" s="37">
        <v>1</v>
      </c>
      <c r="L152" s="37"/>
      <c r="M152" s="37"/>
      <c r="N152" s="37"/>
      <c r="O152" s="37">
        <v>1</v>
      </c>
      <c r="P152" s="37"/>
      <c r="Q152" s="37"/>
      <c r="R152" s="37"/>
      <c r="S152" s="37"/>
      <c r="T152" s="37"/>
      <c r="U152" s="37"/>
      <c r="V152" s="151"/>
    </row>
    <row r="153" spans="1:23" x14ac:dyDescent="0.25">
      <c r="A153" s="28">
        <v>142</v>
      </c>
      <c r="B153" s="26"/>
      <c r="C153" s="39" t="s">
        <v>168</v>
      </c>
      <c r="D153" s="37"/>
      <c r="E153" s="81">
        <v>150</v>
      </c>
      <c r="F153" s="37" t="s">
        <v>74</v>
      </c>
      <c r="G153" s="40">
        <v>9000</v>
      </c>
      <c r="H153" s="40">
        <f t="shared" si="20"/>
        <v>1350000</v>
      </c>
      <c r="I153" s="37"/>
      <c r="J153" s="37"/>
      <c r="K153" s="37">
        <v>1</v>
      </c>
      <c r="L153" s="37"/>
      <c r="M153" s="37"/>
      <c r="N153" s="37"/>
      <c r="O153" s="37">
        <v>1</v>
      </c>
      <c r="P153" s="37"/>
      <c r="Q153" s="37"/>
      <c r="R153" s="37"/>
      <c r="S153" s="37"/>
      <c r="T153" s="37"/>
      <c r="U153" s="37"/>
      <c r="W153" s="151">
        <f>H153/2</f>
        <v>675000</v>
      </c>
    </row>
    <row r="154" spans="1:23" x14ac:dyDescent="0.25">
      <c r="A154" s="28">
        <v>143</v>
      </c>
      <c r="B154" s="26"/>
      <c r="C154" s="39" t="s">
        <v>169</v>
      </c>
      <c r="D154" s="37"/>
      <c r="E154" s="81">
        <v>30</v>
      </c>
      <c r="F154" s="37" t="s">
        <v>74</v>
      </c>
      <c r="G154" s="40">
        <v>9000</v>
      </c>
      <c r="H154" s="40">
        <f t="shared" si="20"/>
        <v>270000</v>
      </c>
      <c r="I154" s="37"/>
      <c r="J154" s="37"/>
      <c r="K154" s="37"/>
      <c r="L154" s="37"/>
      <c r="M154" s="37"/>
      <c r="N154" s="37"/>
      <c r="O154" s="37"/>
      <c r="P154" s="37">
        <v>1</v>
      </c>
      <c r="Q154" s="37"/>
      <c r="R154" s="37"/>
      <c r="S154" s="37"/>
      <c r="T154" s="37"/>
      <c r="U154" s="37"/>
    </row>
    <row r="155" spans="1:23" s="78" customFormat="1" ht="29.25" customHeight="1" x14ac:dyDescent="0.25">
      <c r="A155" s="28">
        <v>144</v>
      </c>
      <c r="B155" s="107"/>
      <c r="C155" s="108" t="s">
        <v>40</v>
      </c>
      <c r="D155" s="107"/>
      <c r="E155" s="107"/>
      <c r="F155" s="107"/>
      <c r="G155" s="109"/>
      <c r="H155" s="110">
        <f>SUM(H14+H17+H47+H52+H60)</f>
        <v>3291254355</v>
      </c>
      <c r="I155" s="107"/>
      <c r="J155" s="111">
        <f t="shared" ref="J155:S155" si="21">J60+J17</f>
        <v>52</v>
      </c>
      <c r="K155" s="111">
        <f t="shared" si="21"/>
        <v>24</v>
      </c>
      <c r="L155" s="111">
        <f t="shared" si="21"/>
        <v>22</v>
      </c>
      <c r="M155" s="111">
        <f t="shared" si="21"/>
        <v>4</v>
      </c>
      <c r="N155" s="111">
        <f t="shared" si="21"/>
        <v>4</v>
      </c>
      <c r="O155" s="111">
        <f t="shared" si="21"/>
        <v>8</v>
      </c>
      <c r="P155" s="111">
        <f t="shared" si="21"/>
        <v>16</v>
      </c>
      <c r="Q155" s="111">
        <f t="shared" si="21"/>
        <v>3</v>
      </c>
      <c r="R155" s="111">
        <f t="shared" si="21"/>
        <v>1</v>
      </c>
      <c r="S155" s="111">
        <f t="shared" si="21"/>
        <v>4</v>
      </c>
      <c r="T155" s="111">
        <v>0</v>
      </c>
      <c r="U155" s="111">
        <f>U60+U17</f>
        <v>0</v>
      </c>
      <c r="W155" s="193"/>
    </row>
    <row r="156" spans="1:23" x14ac:dyDescent="0.25">
      <c r="A156" s="212"/>
      <c r="B156" s="211"/>
      <c r="C156" s="211"/>
      <c r="D156" s="211"/>
      <c r="E156" s="211"/>
      <c r="F156" s="211"/>
      <c r="G156" s="211"/>
      <c r="H156" s="211"/>
      <c r="I156" s="211"/>
      <c r="J156" s="211"/>
      <c r="K156" s="211"/>
      <c r="L156" s="213"/>
      <c r="M156" s="214"/>
      <c r="N156" s="214"/>
      <c r="O156" s="214"/>
      <c r="P156" s="214"/>
      <c r="Q156" s="214"/>
      <c r="R156" s="214"/>
      <c r="S156" s="214"/>
      <c r="T156" s="214"/>
      <c r="U156" s="214"/>
    </row>
    <row r="157" spans="1:23" x14ac:dyDescent="0.25">
      <c r="G157" s="100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</row>
    <row r="158" spans="1:23" x14ac:dyDescent="0.25"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</row>
    <row r="159" spans="1:23" x14ac:dyDescent="0.25">
      <c r="I159" s="45"/>
    </row>
    <row r="160" spans="1:23" s="38" customFormat="1" x14ac:dyDescent="0.25">
      <c r="B160" s="46"/>
      <c r="C160" s="47" t="s">
        <v>41</v>
      </c>
      <c r="D160" s="46"/>
      <c r="E160" s="46"/>
      <c r="F160" s="46"/>
      <c r="G160" s="48"/>
      <c r="H160" s="48"/>
      <c r="I160" s="222" t="s">
        <v>43</v>
      </c>
      <c r="J160" s="222"/>
      <c r="K160" s="222"/>
      <c r="L160" s="49"/>
      <c r="M160" s="46"/>
      <c r="N160" s="46"/>
      <c r="O160" s="46"/>
      <c r="P160" s="46"/>
      <c r="Q160" s="46"/>
      <c r="R160" s="46"/>
      <c r="S160" s="46"/>
      <c r="T160" s="46"/>
      <c r="U160" s="46"/>
      <c r="V160" s="198"/>
    </row>
    <row r="161" spans="1:22" s="38" customFormat="1" x14ac:dyDescent="0.25">
      <c r="A161" s="49"/>
      <c r="B161" s="49"/>
      <c r="D161" s="49"/>
      <c r="E161" s="49"/>
      <c r="F161" s="49"/>
      <c r="G161" s="50"/>
      <c r="H161" s="50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198"/>
    </row>
    <row r="162" spans="1:22" s="38" customFormat="1" x14ac:dyDescent="0.25">
      <c r="A162" s="49"/>
      <c r="B162" s="49"/>
      <c r="D162" s="49"/>
      <c r="E162" s="49"/>
      <c r="F162" s="49"/>
      <c r="G162" s="50"/>
      <c r="H162" s="50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</row>
    <row r="163" spans="1:22" s="38" customFormat="1" x14ac:dyDescent="0.25">
      <c r="A163" s="49"/>
      <c r="B163" s="49"/>
      <c r="D163" s="49"/>
      <c r="E163" s="49"/>
      <c r="F163" s="49"/>
      <c r="G163" s="50"/>
      <c r="H163" s="50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199"/>
    </row>
    <row r="164" spans="1:22" s="38" customFormat="1" ht="15" x14ac:dyDescent="0.25">
      <c r="A164" s="49"/>
      <c r="B164" s="49"/>
      <c r="C164" s="51" t="s">
        <v>180</v>
      </c>
      <c r="D164" s="52"/>
      <c r="E164" s="49"/>
      <c r="F164" s="49"/>
      <c r="G164" s="50"/>
      <c r="H164" s="50"/>
      <c r="I164" s="220" t="s">
        <v>201</v>
      </c>
      <c r="J164" s="220"/>
      <c r="K164" s="220"/>
      <c r="L164" s="220"/>
      <c r="M164" s="49"/>
      <c r="N164" s="49"/>
      <c r="O164" s="49"/>
      <c r="P164" s="49"/>
      <c r="Q164" s="49"/>
      <c r="R164" s="49"/>
      <c r="S164" s="49"/>
      <c r="T164" s="49"/>
      <c r="U164" s="49"/>
    </row>
    <row r="165" spans="1:22" s="38" customFormat="1" x14ac:dyDescent="0.25">
      <c r="A165" s="49"/>
      <c r="B165" s="49"/>
      <c r="C165" s="38" t="s">
        <v>181</v>
      </c>
      <c r="D165" s="49"/>
      <c r="E165" s="49"/>
      <c r="F165" s="49"/>
      <c r="G165" s="50"/>
      <c r="H165" s="50"/>
      <c r="I165" s="221" t="s">
        <v>204</v>
      </c>
      <c r="J165" s="221"/>
      <c r="K165" s="221"/>
      <c r="L165" s="221"/>
      <c r="M165" s="49"/>
      <c r="N165" s="49"/>
      <c r="O165" s="49"/>
      <c r="P165" s="49"/>
      <c r="Q165" s="49"/>
      <c r="R165" s="49"/>
      <c r="S165" s="49"/>
      <c r="T165" s="49"/>
      <c r="U165" s="49"/>
    </row>
    <row r="166" spans="1:22" s="38" customFormat="1" x14ac:dyDescent="0.25">
      <c r="A166" s="49"/>
      <c r="B166" s="49"/>
      <c r="C166" s="219" t="s">
        <v>76</v>
      </c>
      <c r="D166" s="219"/>
      <c r="E166" s="49"/>
      <c r="F166" s="49"/>
      <c r="G166" s="50"/>
      <c r="H166" s="50"/>
      <c r="I166" s="221" t="s">
        <v>48</v>
      </c>
      <c r="J166" s="221"/>
      <c r="K166" s="221"/>
      <c r="L166" s="221"/>
      <c r="M166" s="49"/>
      <c r="N166" s="49"/>
      <c r="O166" s="49"/>
      <c r="P166" s="49"/>
      <c r="Q166" s="49"/>
      <c r="R166" s="49"/>
      <c r="S166" s="49"/>
      <c r="T166" s="49"/>
      <c r="U166" s="49"/>
    </row>
    <row r="167" spans="1:22" s="38" customFormat="1" x14ac:dyDescent="0.25">
      <c r="A167" s="49"/>
      <c r="B167" s="49"/>
      <c r="D167" s="49"/>
      <c r="E167" s="49"/>
      <c r="F167" s="49"/>
      <c r="G167" s="50"/>
      <c r="H167" s="50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</row>
    <row r="190" spans="8:9" x14ac:dyDescent="0.25">
      <c r="I190" s="45"/>
    </row>
    <row r="192" spans="8:9" x14ac:dyDescent="0.25">
      <c r="H192" s="36"/>
    </row>
  </sheetData>
  <autoFilter ref="I1:I192"/>
  <mergeCells count="19">
    <mergeCell ref="C166:D166"/>
    <mergeCell ref="I164:L164"/>
    <mergeCell ref="I165:L165"/>
    <mergeCell ref="I166:L166"/>
    <mergeCell ref="I160:K160"/>
    <mergeCell ref="E11:G11"/>
    <mergeCell ref="J11:U11"/>
    <mergeCell ref="E12:G12"/>
    <mergeCell ref="A156:K156"/>
    <mergeCell ref="L156:U156"/>
    <mergeCell ref="A1:U1"/>
    <mergeCell ref="A6:U7"/>
    <mergeCell ref="A8:U8"/>
    <mergeCell ref="A9:U9"/>
    <mergeCell ref="A10:J10"/>
    <mergeCell ref="K10:U10"/>
    <mergeCell ref="A2:U2"/>
    <mergeCell ref="A3:U3"/>
    <mergeCell ref="A4:U4"/>
  </mergeCells>
  <pageMargins left="0.43307086614173229" right="0.11811023622047245" top="0.11811023622047245" bottom="7.874015748031496E-2" header="0.11811023622047245" footer="0.11811023622047245"/>
  <pageSetup paperSize="5" scale="70" orientation="landscape" r:id="rId1"/>
  <colBreaks count="1" manualBreakCount="1">
    <brk id="2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4" zoomScale="90" zoomScaleNormal="90" workbookViewId="0">
      <selection activeCell="R31" sqref="R31"/>
    </sheetView>
  </sheetViews>
  <sheetFormatPr defaultRowHeight="15" x14ac:dyDescent="0.25"/>
  <cols>
    <col min="1" max="1" width="15" style="53" customWidth="1"/>
    <col min="2" max="2" width="20" style="53" customWidth="1"/>
    <col min="3" max="3" width="14" style="53" customWidth="1"/>
    <col min="4" max="4" width="12.5703125" style="53" customWidth="1"/>
    <col min="5" max="5" width="19.42578125" style="53" customWidth="1"/>
    <col min="6" max="6" width="12.7109375" style="53" customWidth="1"/>
    <col min="7" max="7" width="14.5703125" style="53" customWidth="1"/>
    <col min="8" max="8" width="12.85546875" style="53" customWidth="1"/>
    <col min="9" max="10" width="14" style="53" customWidth="1"/>
    <col min="11" max="12" width="13.140625" style="53" customWidth="1"/>
    <col min="13" max="13" width="14" style="53" customWidth="1"/>
    <col min="14" max="14" width="13.140625" style="53" customWidth="1"/>
    <col min="15" max="15" width="12.85546875" style="53" customWidth="1"/>
    <col min="16" max="16" width="6.42578125" style="53" customWidth="1"/>
    <col min="17" max="17" width="12.5703125" style="53" customWidth="1"/>
    <col min="18" max="18" width="21.42578125" style="53" customWidth="1"/>
    <col min="19" max="16384" width="9.140625" style="53"/>
  </cols>
  <sheetData>
    <row r="1" spans="1:18" ht="15" customHeight="1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</row>
    <row r="2" spans="1:18" ht="15" customHeight="1" x14ac:dyDescent="0.25">
      <c r="A2" s="210" t="s">
        <v>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5.75" x14ac:dyDescent="0.25">
      <c r="A3" s="210" t="s">
        <v>44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</row>
    <row r="4" spans="1:18" ht="15" customHeight="1" x14ac:dyDescent="0.25">
      <c r="A4" s="210" t="s">
        <v>45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</row>
    <row r="5" spans="1:18" ht="15.75" x14ac:dyDescent="0.25">
      <c r="A5" s="156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</row>
    <row r="6" spans="1:18" ht="15.75" x14ac:dyDescent="0.25">
      <c r="A6" s="223" t="s">
        <v>2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</row>
    <row r="7" spans="1:18" ht="15.75" x14ac:dyDescent="0.25">
      <c r="A7" s="223" t="s">
        <v>2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</row>
    <row r="8" spans="1:18" ht="15.75" x14ac:dyDescent="0.25">
      <c r="A8" s="223" t="s">
        <v>77</v>
      </c>
      <c r="B8" s="224"/>
      <c r="C8" s="224"/>
      <c r="D8" s="224"/>
      <c r="E8" s="224"/>
      <c r="F8" s="224"/>
      <c r="G8" s="224"/>
      <c r="H8" s="224"/>
      <c r="I8" s="224"/>
      <c r="J8" s="224"/>
      <c r="K8" s="224"/>
      <c r="L8" s="224"/>
      <c r="M8" s="224"/>
      <c r="N8" s="224"/>
      <c r="O8" s="224"/>
      <c r="P8" s="224"/>
      <c r="Q8" s="224"/>
      <c r="R8" s="224"/>
    </row>
    <row r="9" spans="1:18" ht="15.75" x14ac:dyDescent="0.25">
      <c r="A9" s="223" t="s">
        <v>2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</row>
    <row r="10" spans="1:18" ht="15.75" x14ac:dyDescent="0.25">
      <c r="A10" s="224"/>
      <c r="B10" s="224"/>
      <c r="C10" s="224"/>
      <c r="D10" s="224"/>
      <c r="E10" s="224"/>
      <c r="F10" s="224"/>
      <c r="G10" s="224"/>
      <c r="H10" s="224"/>
      <c r="I10" s="224"/>
      <c r="J10" s="228" t="s">
        <v>209</v>
      </c>
      <c r="K10" s="228"/>
      <c r="L10" s="228"/>
      <c r="M10" s="228"/>
      <c r="N10" s="228"/>
      <c r="O10" s="228"/>
      <c r="P10" s="228"/>
      <c r="Q10" s="228"/>
      <c r="R10" s="228"/>
    </row>
    <row r="11" spans="1:18" x14ac:dyDescent="0.25">
      <c r="A11" s="229" t="s">
        <v>78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</row>
    <row r="12" spans="1:18" x14ac:dyDescent="0.25">
      <c r="A12" s="54" t="s">
        <v>79</v>
      </c>
      <c r="B12" s="54" t="s">
        <v>62</v>
      </c>
      <c r="C12" s="54" t="s">
        <v>63</v>
      </c>
      <c r="D12" s="54" t="s">
        <v>64</v>
      </c>
      <c r="E12" s="55" t="s">
        <v>80</v>
      </c>
      <c r="F12" s="54" t="s">
        <v>65</v>
      </c>
      <c r="G12" s="54" t="s">
        <v>66</v>
      </c>
      <c r="H12" s="54" t="s">
        <v>67</v>
      </c>
      <c r="I12" s="55" t="s">
        <v>81</v>
      </c>
      <c r="J12" s="54" t="s">
        <v>68</v>
      </c>
      <c r="K12" s="54" t="s">
        <v>69</v>
      </c>
      <c r="L12" s="54" t="s">
        <v>70</v>
      </c>
      <c r="M12" s="55" t="s">
        <v>82</v>
      </c>
      <c r="N12" s="54" t="s">
        <v>71</v>
      </c>
      <c r="O12" s="54" t="s">
        <v>72</v>
      </c>
      <c r="P12" s="54" t="s">
        <v>73</v>
      </c>
      <c r="Q12" s="55" t="s">
        <v>83</v>
      </c>
      <c r="R12" s="54" t="s">
        <v>14</v>
      </c>
    </row>
    <row r="13" spans="1:18" x14ac:dyDescent="0.25">
      <c r="A13" s="231" t="s">
        <v>84</v>
      </c>
      <c r="B13" s="232"/>
      <c r="C13" s="232"/>
      <c r="D13" s="232"/>
      <c r="E13" s="232"/>
      <c r="F13" s="232"/>
      <c r="G13" s="232"/>
      <c r="H13" s="232"/>
      <c r="I13" s="232"/>
      <c r="J13" s="232"/>
      <c r="K13" s="232"/>
      <c r="L13" s="232"/>
      <c r="M13" s="232"/>
      <c r="N13" s="232"/>
      <c r="O13" s="232"/>
      <c r="P13" s="232"/>
      <c r="Q13" s="232"/>
      <c r="R13" s="233"/>
    </row>
    <row r="14" spans="1:18" x14ac:dyDescent="0.25">
      <c r="A14" s="2" t="s">
        <v>94</v>
      </c>
      <c r="B14" s="57">
        <f>SUM(PPMP!J14+PPMP!J17+PPMP!J47+PPMP!J52)</f>
        <v>42</v>
      </c>
      <c r="C14" s="59">
        <v>0</v>
      </c>
      <c r="D14" s="59">
        <v>0</v>
      </c>
      <c r="E14" s="58">
        <f>B14+C14+D14</f>
        <v>42</v>
      </c>
      <c r="F14" s="59">
        <v>0</v>
      </c>
      <c r="G14" s="59">
        <v>0</v>
      </c>
      <c r="H14" s="59">
        <v>0</v>
      </c>
      <c r="I14" s="58">
        <f>SUM(F14:H14)</f>
        <v>0</v>
      </c>
      <c r="J14" s="59">
        <v>0</v>
      </c>
      <c r="K14" s="59">
        <v>0</v>
      </c>
      <c r="L14" s="59">
        <v>0</v>
      </c>
      <c r="M14" s="58">
        <f>SUM(J14:L14)</f>
        <v>0</v>
      </c>
      <c r="N14" s="59">
        <v>0</v>
      </c>
      <c r="O14" s="59">
        <v>0</v>
      </c>
      <c r="P14" s="59">
        <v>0</v>
      </c>
      <c r="Q14" s="58">
        <f t="shared" ref="Q14" si="0">SUM(N14:P14)</f>
        <v>0</v>
      </c>
      <c r="R14" s="57">
        <f t="shared" ref="R14" si="1">E14+I14+M14+Q14</f>
        <v>42</v>
      </c>
    </row>
    <row r="15" spans="1:18" x14ac:dyDescent="0.25">
      <c r="A15" s="2" t="s">
        <v>39</v>
      </c>
      <c r="B15" s="1">
        <f>PPMP!J60</f>
        <v>23</v>
      </c>
      <c r="C15" s="1">
        <f>PPMP!K60</f>
        <v>24</v>
      </c>
      <c r="D15" s="1">
        <v>22</v>
      </c>
      <c r="E15" s="101">
        <f t="shared" ref="E15" si="2">SUM(B15:D15)</f>
        <v>69</v>
      </c>
      <c r="F15" s="1">
        <v>4</v>
      </c>
      <c r="G15" s="1">
        <v>4</v>
      </c>
      <c r="H15" s="1">
        <v>8</v>
      </c>
      <c r="I15" s="101">
        <f t="shared" ref="I15" si="3">SUM(F15:H15)</f>
        <v>16</v>
      </c>
      <c r="J15" s="1">
        <v>16</v>
      </c>
      <c r="K15" s="1">
        <v>3</v>
      </c>
      <c r="L15" s="1">
        <v>1</v>
      </c>
      <c r="M15" s="101">
        <f t="shared" ref="M15" si="4">SUM(J15:L15)</f>
        <v>20</v>
      </c>
      <c r="N15" s="1">
        <v>4</v>
      </c>
      <c r="O15" s="1">
        <v>0</v>
      </c>
      <c r="P15" s="1">
        <v>0</v>
      </c>
      <c r="Q15" s="101">
        <f t="shared" ref="Q15" si="5">SUM(N15:P15)</f>
        <v>4</v>
      </c>
      <c r="R15" s="1">
        <f t="shared" ref="R15" si="6">E15+I15+M15+Q15</f>
        <v>109</v>
      </c>
    </row>
    <row r="16" spans="1:18" x14ac:dyDescent="0.25">
      <c r="A16" s="60" t="s">
        <v>86</v>
      </c>
      <c r="B16" s="61">
        <f>SUM(B14:B15)</f>
        <v>65</v>
      </c>
      <c r="C16" s="61">
        <f>SUM(C15:C15)</f>
        <v>24</v>
      </c>
      <c r="D16" s="61">
        <f>SUM(D15:D15)</f>
        <v>22</v>
      </c>
      <c r="E16" s="62">
        <f>SUM(B16:D16)</f>
        <v>111</v>
      </c>
      <c r="F16" s="61">
        <f>SUM(F15:F15)</f>
        <v>4</v>
      </c>
      <c r="G16" s="61">
        <f>SUM(G15:G15)</f>
        <v>4</v>
      </c>
      <c r="H16" s="61">
        <v>9</v>
      </c>
      <c r="I16" s="62">
        <f>SUM(F16:H16)</f>
        <v>17</v>
      </c>
      <c r="J16" s="61">
        <v>15</v>
      </c>
      <c r="K16" s="61">
        <f>SUM(K15:K15)</f>
        <v>3</v>
      </c>
      <c r="L16" s="61">
        <f>SUM(L15:L15)</f>
        <v>1</v>
      </c>
      <c r="M16" s="62">
        <f>SUM(J16:L16)</f>
        <v>19</v>
      </c>
      <c r="N16" s="61">
        <f>SUM(N15:N15)</f>
        <v>4</v>
      </c>
      <c r="O16" s="61">
        <f>SUM(O15:O15)</f>
        <v>0</v>
      </c>
      <c r="P16" s="61">
        <f>SUM(P15:P15)</f>
        <v>0</v>
      </c>
      <c r="Q16" s="62">
        <f>SUM(N16:P16)</f>
        <v>4</v>
      </c>
      <c r="R16" s="61">
        <f>E16+I16+M16+Q16</f>
        <v>151</v>
      </c>
    </row>
    <row r="18" spans="1:18" x14ac:dyDescent="0.25">
      <c r="A18" s="234" t="s">
        <v>87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</row>
    <row r="19" spans="1:18" x14ac:dyDescent="0.25">
      <c r="A19" s="54" t="s">
        <v>79</v>
      </c>
      <c r="B19" s="54" t="s">
        <v>62</v>
      </c>
      <c r="C19" s="54" t="s">
        <v>63</v>
      </c>
      <c r="D19" s="54" t="s">
        <v>64</v>
      </c>
      <c r="E19" s="55" t="s">
        <v>80</v>
      </c>
      <c r="F19" s="54" t="s">
        <v>65</v>
      </c>
      <c r="G19" s="54" t="s">
        <v>66</v>
      </c>
      <c r="H19" s="54" t="s">
        <v>67</v>
      </c>
      <c r="I19" s="55" t="s">
        <v>81</v>
      </c>
      <c r="J19" s="54" t="s">
        <v>68</v>
      </c>
      <c r="K19" s="54" t="s">
        <v>69</v>
      </c>
      <c r="L19" s="54" t="s">
        <v>70</v>
      </c>
      <c r="M19" s="55" t="s">
        <v>82</v>
      </c>
      <c r="N19" s="54" t="s">
        <v>71</v>
      </c>
      <c r="O19" s="54" t="s">
        <v>72</v>
      </c>
      <c r="P19" s="54" t="s">
        <v>73</v>
      </c>
      <c r="Q19" s="55" t="s">
        <v>83</v>
      </c>
      <c r="R19" s="63" t="s">
        <v>14</v>
      </c>
    </row>
    <row r="20" spans="1:18" x14ac:dyDescent="0.25">
      <c r="A20" s="2" t="s">
        <v>94</v>
      </c>
      <c r="B20" s="104">
        <f>SUM(PPMP!H14+PPMP!H17+PPMP!H47+PPMP!H52)</f>
        <v>3247591190</v>
      </c>
      <c r="C20" s="92">
        <v>0</v>
      </c>
      <c r="D20" s="92">
        <v>0</v>
      </c>
      <c r="E20" s="93">
        <f>SUM(B20:D20)</f>
        <v>3247591190</v>
      </c>
      <c r="F20" s="59">
        <v>0</v>
      </c>
      <c r="G20" s="59">
        <v>0</v>
      </c>
      <c r="H20" s="59">
        <v>0</v>
      </c>
      <c r="I20" s="58">
        <f>SUM(F20:H20)</f>
        <v>0</v>
      </c>
      <c r="J20" s="59">
        <v>0</v>
      </c>
      <c r="K20" s="59">
        <v>0</v>
      </c>
      <c r="L20" s="59">
        <v>0</v>
      </c>
      <c r="M20" s="58">
        <f>SUM(J20:L20)</f>
        <v>0</v>
      </c>
      <c r="N20" s="59">
        <v>0</v>
      </c>
      <c r="O20" s="59">
        <v>0</v>
      </c>
      <c r="P20" s="59">
        <v>0</v>
      </c>
      <c r="Q20" s="58">
        <f t="shared" ref="Q20" si="7">SUM(N20:P20)</f>
        <v>0</v>
      </c>
      <c r="R20" s="99">
        <f>E20+I20+M20+Q20</f>
        <v>3247591190</v>
      </c>
    </row>
    <row r="21" spans="1:18" x14ac:dyDescent="0.25">
      <c r="A21" s="2" t="s">
        <v>39</v>
      </c>
      <c r="B21" s="3">
        <f>525000+875000+520000+700000+1345000+712500+950000+375000+106695+450000+500000</f>
        <v>7059195</v>
      </c>
      <c r="C21" s="3">
        <f>525000+712500+1480000+1800000+885000+450000+300000+745000+600000+675000+675000+900000+90000+1800000+675000</f>
        <v>12312500</v>
      </c>
      <c r="D21" s="3">
        <f>1072500+880000+74400+171800</f>
        <v>2198700</v>
      </c>
      <c r="E21" s="102">
        <f>SUM(B21:D21)</f>
        <v>21570395</v>
      </c>
      <c r="F21" s="3">
        <v>2700000</v>
      </c>
      <c r="G21" s="3">
        <f>140000+900000+900000+900000</f>
        <v>2840000</v>
      </c>
      <c r="H21" s="3">
        <f>525000+712500+745000+600000+675000+900000+1675000</f>
        <v>5832500</v>
      </c>
      <c r="I21" s="102">
        <f>SUM(F21:H21)</f>
        <v>11372500</v>
      </c>
      <c r="J21" s="3">
        <f>210000+875000+700000+285000+712500+112500+90000+300000+746666.67+880000+270000+675000+270000+246936.66</f>
        <v>6373603.3300000001</v>
      </c>
      <c r="K21" s="3">
        <v>500000</v>
      </c>
      <c r="L21" s="3">
        <v>600000</v>
      </c>
      <c r="M21" s="102">
        <f>SUM(J21:L21)</f>
        <v>7473603.3300000001</v>
      </c>
      <c r="N21" s="3">
        <f>700000+1800000+746666.67</f>
        <v>3246666.67</v>
      </c>
      <c r="O21" s="3"/>
      <c r="P21" s="3"/>
      <c r="Q21" s="102">
        <f>SUM(N21:P21)</f>
        <v>3246666.67</v>
      </c>
      <c r="R21" s="103">
        <f>E21+I21+M21+Q21</f>
        <v>43663165</v>
      </c>
    </row>
    <row r="22" spans="1:18" x14ac:dyDescent="0.25">
      <c r="A22" s="60" t="s">
        <v>86</v>
      </c>
      <c r="B22" s="91">
        <f>SUM(B20:B21)</f>
        <v>3254650385</v>
      </c>
      <c r="C22" s="67">
        <f>SUM(C21:C21)</f>
        <v>12312500</v>
      </c>
      <c r="D22" s="67">
        <f>SUM(D21:D21)</f>
        <v>2198700</v>
      </c>
      <c r="E22" s="94">
        <f t="shared" ref="E22" si="8">SUM(B22:D22)</f>
        <v>3269161585</v>
      </c>
      <c r="F22" s="67">
        <f>SUM(F21:F21)</f>
        <v>2700000</v>
      </c>
      <c r="G22" s="67">
        <f>SUM(G21:G21)</f>
        <v>2840000</v>
      </c>
      <c r="H22" s="67">
        <f>SUM(H21:H21)</f>
        <v>5832500</v>
      </c>
      <c r="I22" s="98">
        <f>SUM(F22:H22)</f>
        <v>11372500</v>
      </c>
      <c r="J22" s="67">
        <f t="shared" ref="J22:P22" si="9">SUM(J21:J21)</f>
        <v>6373603.3300000001</v>
      </c>
      <c r="K22" s="157">
        <f t="shared" si="9"/>
        <v>500000</v>
      </c>
      <c r="L22" s="67">
        <f t="shared" si="9"/>
        <v>600000</v>
      </c>
      <c r="M22" s="68">
        <f t="shared" si="9"/>
        <v>7473603.3300000001</v>
      </c>
      <c r="N22" s="67">
        <f t="shared" si="9"/>
        <v>3246666.67</v>
      </c>
      <c r="O22" s="67">
        <f t="shared" si="9"/>
        <v>0</v>
      </c>
      <c r="P22" s="67">
        <f t="shared" si="9"/>
        <v>0</v>
      </c>
      <c r="Q22" s="68">
        <f>SUM(N22:P22)</f>
        <v>3246666.67</v>
      </c>
      <c r="R22" s="69">
        <f>SUM(R20:R21)</f>
        <v>3291254355</v>
      </c>
    </row>
    <row r="24" spans="1:18" ht="17.25" customHeight="1" x14ac:dyDescent="0.25">
      <c r="R24" s="95"/>
    </row>
    <row r="25" spans="1:18" x14ac:dyDescent="0.25">
      <c r="R25" s="76"/>
    </row>
    <row r="26" spans="1:18" x14ac:dyDescent="0.25">
      <c r="G26" s="105"/>
      <c r="J26" s="106"/>
    </row>
    <row r="28" spans="1:18" x14ac:dyDescent="0.25">
      <c r="F28" s="76"/>
      <c r="H28" s="77"/>
      <c r="R28" s="96"/>
    </row>
    <row r="29" spans="1:18" s="4" customFormat="1" ht="15.75" x14ac:dyDescent="0.25">
      <c r="B29" s="70"/>
      <c r="C29" s="226" t="s">
        <v>41</v>
      </c>
      <c r="D29" s="226"/>
      <c r="E29" s="226"/>
      <c r="F29" s="158"/>
      <c r="G29" s="143"/>
      <c r="H29" s="159"/>
      <c r="I29" s="143"/>
      <c r="J29" s="160"/>
      <c r="K29" s="161"/>
      <c r="L29" s="143"/>
      <c r="M29" s="226" t="s">
        <v>43</v>
      </c>
      <c r="N29" s="226"/>
      <c r="O29" s="226"/>
      <c r="P29" s="71"/>
      <c r="Q29" s="71"/>
      <c r="R29" s="71"/>
    </row>
    <row r="30" spans="1:18" s="4" customFormat="1" ht="15.75" x14ac:dyDescent="0.25">
      <c r="A30" s="5"/>
      <c r="B30" s="5"/>
      <c r="C30" s="143"/>
      <c r="D30" s="142"/>
      <c r="E30" s="142"/>
      <c r="F30" s="162"/>
      <c r="G30" s="163"/>
      <c r="H30" s="143"/>
      <c r="I30" s="143"/>
      <c r="J30" s="142"/>
      <c r="K30" s="142"/>
      <c r="L30" s="142"/>
      <c r="M30" s="142"/>
      <c r="N30" s="142"/>
      <c r="O30" s="142"/>
      <c r="P30" s="5"/>
      <c r="Q30" s="5"/>
      <c r="R30" s="5"/>
    </row>
    <row r="31" spans="1:18" s="4" customFormat="1" ht="15.75" x14ac:dyDescent="0.25">
      <c r="A31" s="5"/>
      <c r="B31" s="5"/>
      <c r="C31" s="143"/>
      <c r="D31" s="142"/>
      <c r="E31" s="142"/>
      <c r="F31" s="142"/>
      <c r="G31" s="143"/>
      <c r="H31" s="143"/>
      <c r="I31" s="143"/>
      <c r="J31" s="142"/>
      <c r="K31" s="142"/>
      <c r="L31" s="142"/>
      <c r="M31" s="142"/>
      <c r="N31" s="142"/>
      <c r="O31" s="142"/>
      <c r="P31" s="5"/>
      <c r="Q31" s="5"/>
      <c r="R31" s="251"/>
    </row>
    <row r="32" spans="1:18" s="4" customFormat="1" ht="15.75" x14ac:dyDescent="0.25">
      <c r="A32" s="5"/>
      <c r="B32" s="5"/>
      <c r="C32" s="143"/>
      <c r="D32" s="142"/>
      <c r="E32" s="142"/>
      <c r="F32" s="142"/>
      <c r="G32" s="143"/>
      <c r="H32" s="143"/>
      <c r="I32" s="143"/>
      <c r="J32" s="142"/>
      <c r="K32" s="142"/>
      <c r="L32" s="142"/>
      <c r="M32" s="142"/>
      <c r="N32" s="142"/>
      <c r="O32" s="142"/>
      <c r="P32" s="5"/>
      <c r="Q32" s="5"/>
      <c r="R32" s="5"/>
    </row>
    <row r="33" spans="1:18" s="73" customFormat="1" ht="15.75" x14ac:dyDescent="0.25">
      <c r="A33" s="72"/>
      <c r="B33" s="72"/>
      <c r="C33" s="51" t="s">
        <v>182</v>
      </c>
      <c r="D33" s="52"/>
      <c r="E33" s="142"/>
      <c r="F33" s="142"/>
      <c r="G33" s="143"/>
      <c r="H33" s="143"/>
      <c r="I33" s="143"/>
      <c r="J33" s="142"/>
      <c r="K33" s="142"/>
      <c r="L33" s="142"/>
      <c r="M33" s="227" t="s">
        <v>201</v>
      </c>
      <c r="N33" s="227"/>
      <c r="O33" s="227"/>
      <c r="P33" s="72"/>
      <c r="Q33" s="72"/>
      <c r="R33" s="236"/>
    </row>
    <row r="34" spans="1:18" s="73" customFormat="1" ht="15.75" x14ac:dyDescent="0.25">
      <c r="A34" s="72"/>
      <c r="B34" s="72"/>
      <c r="C34" s="38" t="s">
        <v>181</v>
      </c>
      <c r="D34" s="49"/>
      <c r="E34" s="142"/>
      <c r="F34" s="142"/>
      <c r="G34" s="143"/>
      <c r="H34" s="143"/>
      <c r="I34" s="143"/>
      <c r="J34" s="142"/>
      <c r="K34" s="142"/>
      <c r="L34" s="142"/>
      <c r="M34" s="225" t="s">
        <v>46</v>
      </c>
      <c r="N34" s="225"/>
      <c r="O34" s="225"/>
      <c r="P34" s="72"/>
      <c r="Q34" s="72"/>
      <c r="R34" s="72"/>
    </row>
    <row r="35" spans="1:18" s="73" customFormat="1" ht="15.75" x14ac:dyDescent="0.25">
      <c r="A35" s="72"/>
      <c r="B35" s="72"/>
      <c r="C35" s="219" t="s">
        <v>76</v>
      </c>
      <c r="D35" s="219"/>
      <c r="E35" s="142"/>
      <c r="F35" s="142"/>
      <c r="G35" s="143"/>
      <c r="H35" s="143"/>
      <c r="I35" s="143"/>
      <c r="J35" s="142"/>
      <c r="K35" s="142"/>
      <c r="L35" s="142"/>
      <c r="M35" s="225" t="s">
        <v>48</v>
      </c>
      <c r="N35" s="225"/>
      <c r="O35" s="225"/>
      <c r="P35" s="72"/>
      <c r="Q35" s="72"/>
      <c r="R35" s="72"/>
    </row>
    <row r="36" spans="1:18" s="75" customFormat="1" x14ac:dyDescent="0.25">
      <c r="A36" s="74"/>
      <c r="B36" s="74"/>
      <c r="C36" s="25"/>
      <c r="D36" s="41"/>
      <c r="E36" s="41"/>
      <c r="F36" s="41"/>
      <c r="G36" s="25"/>
      <c r="H36" s="25"/>
      <c r="I36" s="41"/>
      <c r="J36" s="41"/>
      <c r="K36" s="41"/>
      <c r="L36" s="41"/>
      <c r="M36" s="41"/>
      <c r="N36" s="41"/>
      <c r="O36" s="41"/>
      <c r="P36" s="74"/>
      <c r="Q36" s="74"/>
      <c r="R36" s="74"/>
    </row>
    <row r="55" spans="1:18" x14ac:dyDescent="0.25">
      <c r="A55" s="56" t="s">
        <v>22</v>
      </c>
      <c r="B55" s="57">
        <v>2</v>
      </c>
      <c r="C55" s="57">
        <v>1</v>
      </c>
      <c r="D55" s="57">
        <v>1</v>
      </c>
      <c r="E55" s="58">
        <v>4</v>
      </c>
      <c r="F55" s="57">
        <v>4</v>
      </c>
      <c r="G55" s="57">
        <v>2</v>
      </c>
      <c r="H55" s="57">
        <v>2</v>
      </c>
      <c r="I55" s="58">
        <v>8</v>
      </c>
      <c r="J55" s="57">
        <v>4</v>
      </c>
      <c r="K55" s="57">
        <v>1</v>
      </c>
      <c r="L55" s="57">
        <v>1</v>
      </c>
      <c r="M55" s="58">
        <v>6</v>
      </c>
      <c r="N55" s="57">
        <v>2</v>
      </c>
      <c r="O55" s="57">
        <v>1</v>
      </c>
      <c r="P55" s="57">
        <v>1</v>
      </c>
      <c r="Q55" s="58">
        <v>4</v>
      </c>
      <c r="R55" s="57">
        <v>22</v>
      </c>
    </row>
    <row r="56" spans="1:18" x14ac:dyDescent="0.25">
      <c r="A56" s="56" t="s">
        <v>22</v>
      </c>
      <c r="B56" s="64">
        <v>1228083.33</v>
      </c>
      <c r="C56" s="64">
        <v>53333.33</v>
      </c>
      <c r="D56" s="64">
        <v>53333.33</v>
      </c>
      <c r="E56" s="65">
        <v>1334749.99</v>
      </c>
      <c r="F56" s="64">
        <v>3167575.83</v>
      </c>
      <c r="G56" s="64">
        <v>79333.33</v>
      </c>
      <c r="H56" s="64">
        <v>79333.33</v>
      </c>
      <c r="I56" s="65">
        <v>3326242.49</v>
      </c>
      <c r="J56" s="64">
        <v>2728875.83</v>
      </c>
      <c r="K56" s="64">
        <v>53333.33</v>
      </c>
      <c r="L56" s="64">
        <v>53333.33</v>
      </c>
      <c r="M56" s="65">
        <v>2835542.49</v>
      </c>
      <c r="N56" s="64">
        <v>1364083.33</v>
      </c>
      <c r="O56" s="64">
        <v>53333.33</v>
      </c>
      <c r="P56" s="64">
        <v>53333.33</v>
      </c>
      <c r="Q56" s="65">
        <v>1470749.99</v>
      </c>
      <c r="R56" s="66">
        <v>8967284.9600000009</v>
      </c>
    </row>
  </sheetData>
  <mergeCells count="19">
    <mergeCell ref="M34:O34"/>
    <mergeCell ref="C35:D35"/>
    <mergeCell ref="M35:O35"/>
    <mergeCell ref="A4:R4"/>
    <mergeCell ref="C29:E29"/>
    <mergeCell ref="M29:O29"/>
    <mergeCell ref="M33:O33"/>
    <mergeCell ref="A9:R9"/>
    <mergeCell ref="A10:I10"/>
    <mergeCell ref="J10:R10"/>
    <mergeCell ref="A11:R11"/>
    <mergeCell ref="A13:R13"/>
    <mergeCell ref="A18:R18"/>
    <mergeCell ref="A8:R8"/>
    <mergeCell ref="A1:R1"/>
    <mergeCell ref="A2:R2"/>
    <mergeCell ref="A3:R3"/>
    <mergeCell ref="A6:R6"/>
    <mergeCell ref="A7:R7"/>
  </mergeCells>
  <pageMargins left="0.19685039370078741" right="0.11811023622047245" top="0.47244094488188981" bottom="0.74803149606299213" header="0.31496062992125984" footer="0.31496062992125984"/>
  <pageSetup paperSize="5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 Summary</vt:lpstr>
      <vt:lpstr>PPMP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PBBNCO</cp:lastModifiedBy>
  <cp:lastPrinted>2023-12-12T00:27:31Z</cp:lastPrinted>
  <dcterms:created xsi:type="dcterms:W3CDTF">2022-11-22T10:05:57Z</dcterms:created>
  <dcterms:modified xsi:type="dcterms:W3CDTF">2024-01-26T02:58:56Z</dcterms:modified>
</cp:coreProperties>
</file>